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iani\Desktop\FUNDEB 2017\"/>
    </mc:Choice>
  </mc:AlternateContent>
  <xr:revisionPtr revIDLastSave="0" documentId="8_{B858AEBD-9C0F-4D2B-8B27-BC9BD2E1A8F2}" xr6:coauthVersionLast="31" xr6:coauthVersionMax="31" xr10:uidLastSave="{00000000-0000-0000-0000-000000000000}"/>
  <bookViews>
    <workbookView xWindow="0" yWindow="0" windowWidth="28800" windowHeight="12810" xr2:uid="{C6B7ACEF-61EB-492E-A527-AD15A8AA3E28}"/>
  </bookViews>
  <sheets>
    <sheet name="2017" sheetId="1" r:id="rId1"/>
  </sheets>
  <definedNames>
    <definedName name="_xlnm.Print_Area" localSheetId="0">'2017'!$A$1:$R$48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R11" i="1"/>
  <c r="R12" i="1"/>
  <c r="R13" i="1"/>
  <c r="F14" i="1"/>
  <c r="G14" i="1"/>
  <c r="H14" i="1"/>
  <c r="I14" i="1"/>
  <c r="J14" i="1"/>
  <c r="K14" i="1"/>
  <c r="L14" i="1"/>
  <c r="M14" i="1"/>
  <c r="N14" i="1"/>
  <c r="O14" i="1"/>
  <c r="P14" i="1"/>
  <c r="R14" i="1"/>
  <c r="N15" i="1"/>
  <c r="P15" i="1"/>
  <c r="R15" i="1"/>
  <c r="R40" i="1" s="1"/>
  <c r="R16" i="1"/>
  <c r="F17" i="1"/>
  <c r="G17" i="1"/>
  <c r="H17" i="1"/>
  <c r="I17" i="1"/>
  <c r="J17" i="1"/>
  <c r="K17" i="1"/>
  <c r="L17" i="1"/>
  <c r="M17" i="1"/>
  <c r="N17" i="1"/>
  <c r="O17" i="1"/>
  <c r="P17" i="1"/>
  <c r="R17" i="1"/>
  <c r="F18" i="1"/>
  <c r="G18" i="1"/>
  <c r="H18" i="1"/>
  <c r="I18" i="1"/>
  <c r="J18" i="1"/>
  <c r="K18" i="1"/>
  <c r="L18" i="1"/>
  <c r="M18" i="1"/>
  <c r="N18" i="1"/>
  <c r="O18" i="1"/>
  <c r="P18" i="1"/>
  <c r="R18" i="1"/>
  <c r="R22" i="1"/>
  <c r="R23" i="1"/>
  <c r="R24" i="1"/>
  <c r="R25" i="1"/>
  <c r="R26" i="1"/>
  <c r="P27" i="1"/>
  <c r="R27" i="1"/>
  <c r="M28" i="1"/>
  <c r="R28" i="1" s="1"/>
  <c r="R29" i="1"/>
  <c r="F31" i="1"/>
  <c r="G31" i="1"/>
  <c r="H31" i="1"/>
  <c r="I31" i="1"/>
  <c r="J31" i="1"/>
  <c r="K31" i="1"/>
  <c r="L31" i="1"/>
  <c r="N31" i="1"/>
  <c r="O31" i="1"/>
  <c r="P31" i="1"/>
  <c r="Q31" i="1"/>
  <c r="G33" i="1"/>
  <c r="F34" i="1"/>
  <c r="G34" i="1"/>
  <c r="H33" i="1" s="1"/>
  <c r="F39" i="1"/>
  <c r="F41" i="1" s="1"/>
  <c r="F45" i="1" s="1"/>
  <c r="G39" i="1"/>
  <c r="H39" i="1"/>
  <c r="I39" i="1"/>
  <c r="I41" i="1" s="1"/>
  <c r="I45" i="1" s="1"/>
  <c r="J39" i="1"/>
  <c r="J41" i="1" s="1"/>
  <c r="J45" i="1" s="1"/>
  <c r="K39" i="1"/>
  <c r="L39" i="1"/>
  <c r="M39" i="1"/>
  <c r="M41" i="1" s="1"/>
  <c r="M45" i="1" s="1"/>
  <c r="N39" i="1"/>
  <c r="N41" i="1" s="1"/>
  <c r="N45" i="1" s="1"/>
  <c r="O39" i="1"/>
  <c r="P39" i="1"/>
  <c r="Q39" i="1"/>
  <c r="Q41" i="1" s="1"/>
  <c r="Q45" i="1" s="1"/>
  <c r="R39" i="1"/>
  <c r="R41" i="1" s="1"/>
  <c r="R45" i="1" s="1"/>
  <c r="F40" i="1"/>
  <c r="G40" i="1"/>
  <c r="H40" i="1"/>
  <c r="I40" i="1"/>
  <c r="J40" i="1"/>
  <c r="K40" i="1"/>
  <c r="L40" i="1"/>
  <c r="M40" i="1"/>
  <c r="N40" i="1"/>
  <c r="O40" i="1"/>
  <c r="P40" i="1"/>
  <c r="Q40" i="1"/>
  <c r="G41" i="1"/>
  <c r="H41" i="1"/>
  <c r="H45" i="1" s="1"/>
  <c r="K41" i="1"/>
  <c r="L41" i="1"/>
  <c r="L45" i="1" s="1"/>
  <c r="O41" i="1"/>
  <c r="P41" i="1"/>
  <c r="P45" i="1" s="1"/>
  <c r="G45" i="1"/>
  <c r="K45" i="1"/>
  <c r="O45" i="1"/>
  <c r="R31" i="1" l="1"/>
  <c r="R34" i="1" s="1"/>
  <c r="H34" i="1"/>
  <c r="I33" i="1" s="1"/>
  <c r="I34" i="1" s="1"/>
  <c r="J33" i="1" s="1"/>
  <c r="J34" i="1" s="1"/>
  <c r="K33" i="1" s="1"/>
  <c r="K34" i="1" s="1"/>
  <c r="L33" i="1" s="1"/>
  <c r="L34" i="1" s="1"/>
  <c r="M33" i="1" s="1"/>
  <c r="M31" i="1"/>
  <c r="M34" i="1" l="1"/>
  <c r="N33" i="1" s="1"/>
  <c r="N34" i="1" s="1"/>
  <c r="O33" i="1" s="1"/>
  <c r="O34" i="1" s="1"/>
  <c r="P33" i="1" s="1"/>
  <c r="P34" i="1" s="1"/>
  <c r="Q33" i="1" s="1"/>
  <c r="Q34" i="1" s="1"/>
</calcChain>
</file>

<file path=xl/sharedStrings.xml><?xml version="1.0" encoding="utf-8"?>
<sst xmlns="http://schemas.openxmlformats.org/spreadsheetml/2006/main" count="72" uniqueCount="47">
  <si>
    <t>(*) Obs.: (SIGEO, atualizado até 11/01/18).</t>
  </si>
  <si>
    <t>(B)/(A)</t>
  </si>
  <si>
    <t>IV - APLICAÇÃO</t>
  </si>
  <si>
    <t>(B)</t>
  </si>
  <si>
    <t>(-) Desp. com Pessoal (Reembolsada)QM</t>
  </si>
  <si>
    <t>(+) Profs.do Mag. em atividade no Ens. Bás.</t>
  </si>
  <si>
    <t xml:space="preserve">    DO MAGISTÉRIO EM ATIVIDADE NO ENSINO BÁSICO:</t>
  </si>
  <si>
    <t>III - APLICAÇÃO DE RECURSOS DO FUNDEB NA REMUNERAÇÃO DOS PROFISSIONAIS</t>
  </si>
  <si>
    <t>SALDO FINAL  (I -II)</t>
  </si>
  <si>
    <t>SALDO INICIAL</t>
  </si>
  <si>
    <t>Gasto Efetivo vinculado ao FUNDEB</t>
  </si>
  <si>
    <t xml:space="preserve">(=)           </t>
  </si>
  <si>
    <t>Obrig. Trib. Contrib - PIS/PASEP</t>
  </si>
  <si>
    <t>Insuf. Financ., Obrig. Patr. e Vencimentos</t>
  </si>
  <si>
    <t>Centro Paula Souza</t>
  </si>
  <si>
    <t>Profs.do Mag. em ativ. Ens.Período Integral</t>
  </si>
  <si>
    <t>Demais Servidores do Ensino Médio</t>
  </si>
  <si>
    <t>Demais Servidores do Ens. Fund.</t>
  </si>
  <si>
    <t>Profs.do Mag. em atividade no Ens. Méd.</t>
  </si>
  <si>
    <t>Profs.do Mag. em atividade no Ens.Fund.</t>
  </si>
  <si>
    <t>REALIZADO</t>
  </si>
  <si>
    <t>II - DESPESAS DO FUNDEB: os recursos do Fundo foram  utilizados nas Despesas, conforme segue:</t>
  </si>
  <si>
    <t xml:space="preserve">(=) Receita total do FUNDEB </t>
  </si>
  <si>
    <t xml:space="preserve">(=) Total Desp.com Pessoal (Reembolsada) </t>
  </si>
  <si>
    <t>(+) Desp.com Pessoal (Reembolsada) QAE</t>
  </si>
  <si>
    <t>(+) Desp.com Pessoal (Reembolsada) QM</t>
  </si>
  <si>
    <t>(=) Receita Líquida do FUNDEB (A)</t>
  </si>
  <si>
    <t>(-)  Repasses aos Municípios</t>
  </si>
  <si>
    <t>(+) Rendimentos das Aplicações</t>
  </si>
  <si>
    <t>(+) Recebido do Banco do Brasil</t>
  </si>
  <si>
    <t xml:space="preserve"> 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</si>
  <si>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</si>
  <si>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</si>
  <si>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</si>
  <si>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</si>
  <si>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</si>
  <si>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</si>
  <si>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</si>
  <si>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</si>
  <si>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</si>
  <si>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</si>
  <si>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</si>
  <si>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</si>
  <si>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</si>
  <si>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I - RECEITA DO FUNDEB:</t>
  </si>
  <si>
    <t>ANEXO EXPLICATIVO</t>
  </si>
  <si>
    <t>RESUMO DA APLICAÇÃO DOS RECURSOS DO FUNDEB - EXERCÍCIO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</si>
</sst>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4"/>
      <name val="Arial"/>
      <family val="2"/>
    </font>
    <font>
      <b/>
      <sz val="12"/>
      <color theme="1"/>
      <name val="Arial"/>
      <family val="2"/>
    </font>
    <font>
      <sz val="12"/>
      <color theme="4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49" fontId="4" fillId="0" borderId="0" xfId="0" applyNumberFormat="1" applyFont="1" applyBorder="1" applyAlignment="1"/>
    <xf numFmtId="0" fontId="4" fillId="0" borderId="1" xfId="0" applyFont="1" applyBorder="1"/>
    <xf numFmtId="0" fontId="5" fillId="0" borderId="2" xfId="0" applyFont="1" applyBorder="1"/>
    <xf numFmtId="49" fontId="4" fillId="0" borderId="2" xfId="0" applyNumberFormat="1" applyFont="1" applyBorder="1" applyAlignment="1"/>
    <xf numFmtId="0" fontId="4" fillId="0" borderId="3" xfId="0" applyFont="1" applyBorder="1"/>
    <xf numFmtId="10" fontId="4" fillId="0" borderId="4" xfId="2" applyNumberFormat="1" applyFont="1" applyBorder="1"/>
    <xf numFmtId="10" fontId="4" fillId="2" borderId="0" xfId="2" applyNumberFormat="1" applyFont="1" applyFill="1" applyBorder="1"/>
    <xf numFmtId="10" fontId="4" fillId="0" borderId="0" xfId="2" applyNumberFormat="1" applyFont="1" applyBorder="1"/>
    <xf numFmtId="0" fontId="5" fillId="0" borderId="0" xfId="0" applyFont="1" applyBorder="1" applyAlignment="1">
      <alignment horizontal="center"/>
    </xf>
    <xf numFmtId="0" fontId="4" fillId="0" borderId="5" xfId="0" applyFont="1" applyBorder="1"/>
    <xf numFmtId="10" fontId="7" fillId="0" borderId="0" xfId="2" applyNumberFormat="1" applyFont="1" applyBorder="1"/>
    <xf numFmtId="0" fontId="5" fillId="0" borderId="5" xfId="0" applyFont="1" applyBorder="1"/>
    <xf numFmtId="10" fontId="4" fillId="3" borderId="6" xfId="2" applyNumberFormat="1" applyFont="1" applyFill="1" applyBorder="1"/>
    <xf numFmtId="10" fontId="8" fillId="3" borderId="6" xfId="2" applyNumberFormat="1" applyFont="1" applyFill="1" applyBorder="1"/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/>
    <xf numFmtId="0" fontId="4" fillId="3" borderId="6" xfId="0" applyFont="1" applyFill="1" applyBorder="1"/>
    <xf numFmtId="0" fontId="9" fillId="0" borderId="2" xfId="0" applyFont="1" applyBorder="1"/>
    <xf numFmtId="0" fontId="6" fillId="0" borderId="2" xfId="0" applyFont="1" applyBorder="1"/>
    <xf numFmtId="164" fontId="5" fillId="0" borderId="2" xfId="0" applyNumberFormat="1" applyFont="1" applyBorder="1"/>
    <xf numFmtId="0" fontId="5" fillId="0" borderId="3" xfId="0" applyFont="1" applyBorder="1"/>
    <xf numFmtId="0" fontId="4" fillId="0" borderId="4" xfId="0" applyFont="1" applyBorder="1"/>
    <xf numFmtId="0" fontId="9" fillId="0" borderId="0" xfId="0" applyFont="1" applyBorder="1"/>
    <xf numFmtId="164" fontId="4" fillId="0" borderId="0" xfId="0" applyNumberFormat="1" applyFont="1" applyBorder="1"/>
    <xf numFmtId="164" fontId="4" fillId="4" borderId="7" xfId="0" applyNumberFormat="1" applyFont="1" applyFill="1" applyBorder="1"/>
    <xf numFmtId="164" fontId="4" fillId="4" borderId="8" xfId="0" applyNumberFormat="1" applyFont="1" applyFill="1" applyBorder="1"/>
    <xf numFmtId="164" fontId="8" fillId="4" borderId="8" xfId="0" applyNumberFormat="1" applyFont="1" applyFill="1" applyBorder="1"/>
    <xf numFmtId="164" fontId="4" fillId="0" borderId="9" xfId="1" applyFont="1" applyBorder="1"/>
    <xf numFmtId="164" fontId="5" fillId="0" borderId="10" xfId="1" applyFont="1" applyBorder="1"/>
    <xf numFmtId="164" fontId="6" fillId="0" borderId="10" xfId="1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164" fontId="4" fillId="3" borderId="14" xfId="1" applyFont="1" applyFill="1" applyBorder="1"/>
    <xf numFmtId="164" fontId="5" fillId="3" borderId="15" xfId="1" applyFont="1" applyFill="1" applyBorder="1"/>
    <xf numFmtId="164" fontId="6" fillId="3" borderId="15" xfId="1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164" fontId="4" fillId="0" borderId="4" xfId="0" applyNumberFormat="1" applyFont="1" applyBorder="1"/>
    <xf numFmtId="164" fontId="5" fillId="0" borderId="0" xfId="0" applyNumberFormat="1" applyFont="1" applyBorder="1"/>
    <xf numFmtId="164" fontId="6" fillId="0" borderId="0" xfId="0" applyNumberFormat="1" applyFont="1" applyBorder="1"/>
    <xf numFmtId="43" fontId="5" fillId="0" borderId="0" xfId="0" applyNumberFormat="1" applyFont="1" applyBorder="1"/>
    <xf numFmtId="164" fontId="4" fillId="0" borderId="16" xfId="0" applyNumberFormat="1" applyFont="1" applyBorder="1"/>
    <xf numFmtId="164" fontId="5" fillId="0" borderId="17" xfId="0" applyNumberFormat="1" applyFont="1" applyBorder="1"/>
    <xf numFmtId="164" fontId="6" fillId="0" borderId="17" xfId="0" applyNumberFormat="1" applyFont="1" applyBorder="1"/>
    <xf numFmtId="0" fontId="5" fillId="0" borderId="17" xfId="0" applyFont="1" applyBorder="1"/>
    <xf numFmtId="164" fontId="5" fillId="0" borderId="17" xfId="1" applyFont="1" applyBorder="1"/>
    <xf numFmtId="0" fontId="4" fillId="0" borderId="18" xfId="0" applyFont="1" applyBorder="1"/>
    <xf numFmtId="164" fontId="4" fillId="0" borderId="1" xfId="0" applyNumberFormat="1" applyFont="1" applyBorder="1"/>
    <xf numFmtId="164" fontId="5" fillId="0" borderId="2" xfId="1" applyFont="1" applyBorder="1"/>
    <xf numFmtId="164" fontId="4" fillId="0" borderId="14" xfId="0" applyNumberFormat="1" applyFont="1" applyBorder="1"/>
    <xf numFmtId="164" fontId="4" fillId="0" borderId="15" xfId="1" applyFont="1" applyBorder="1"/>
    <xf numFmtId="164" fontId="8" fillId="0" borderId="15" xfId="1" applyFont="1" applyBorder="1"/>
    <xf numFmtId="164" fontId="4" fillId="0" borderId="15" xfId="0" applyNumberFormat="1" applyFont="1" applyBorder="1"/>
    <xf numFmtId="164" fontId="8" fillId="0" borderId="15" xfId="0" applyNumberFormat="1" applyFont="1" applyBorder="1"/>
    <xf numFmtId="164" fontId="4" fillId="0" borderId="0" xfId="1" applyFont="1" applyBorder="1"/>
    <xf numFmtId="164" fontId="8" fillId="0" borderId="0" xfId="1" applyFont="1" applyBorder="1"/>
    <xf numFmtId="164" fontId="4" fillId="4" borderId="7" xfId="1" applyFont="1" applyFill="1" applyBorder="1"/>
    <xf numFmtId="164" fontId="4" fillId="4" borderId="19" xfId="1" applyFont="1" applyFill="1" applyBorder="1"/>
    <xf numFmtId="164" fontId="8" fillId="4" borderId="19" xfId="1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164" fontId="4" fillId="0" borderId="23" xfId="0" applyNumberFormat="1" applyFont="1" applyBorder="1"/>
    <xf numFmtId="164" fontId="5" fillId="0" borderId="21" xfId="1" applyFont="1" applyBorder="1"/>
    <xf numFmtId="164" fontId="6" fillId="0" borderId="21" xfId="1" applyFont="1" applyBorder="1"/>
    <xf numFmtId="164" fontId="4" fillId="2" borderId="24" xfId="1" applyFont="1" applyFill="1" applyBorder="1"/>
    <xf numFmtId="164" fontId="5" fillId="0" borderId="25" xfId="1" applyFont="1" applyBorder="1"/>
    <xf numFmtId="0" fontId="5" fillId="0" borderId="21" xfId="0" applyFont="1" applyBorder="1"/>
    <xf numFmtId="0" fontId="10" fillId="0" borderId="0" xfId="0" applyFont="1"/>
    <xf numFmtId="0" fontId="11" fillId="0" borderId="0" xfId="0" applyFont="1"/>
    <xf numFmtId="164" fontId="4" fillId="5" borderId="26" xfId="0" applyNumberFormat="1" applyFont="1" applyFill="1" applyBorder="1"/>
    <xf numFmtId="164" fontId="4" fillId="5" borderId="24" xfId="1" applyFont="1" applyFill="1" applyBorder="1"/>
    <xf numFmtId="164" fontId="8" fillId="5" borderId="24" xfId="1" applyFont="1" applyFill="1" applyBorder="1"/>
    <xf numFmtId="0" fontId="5" fillId="5" borderId="12" xfId="0" applyFont="1" applyFill="1" applyBorder="1"/>
    <xf numFmtId="0" fontId="5" fillId="5" borderId="13" xfId="0" applyFont="1" applyFill="1" applyBorder="1"/>
    <xf numFmtId="10" fontId="11" fillId="0" borderId="0" xfId="2" applyNumberFormat="1" applyFont="1"/>
    <xf numFmtId="164" fontId="4" fillId="6" borderId="26" xfId="0" applyNumberFormat="1" applyFont="1" applyFill="1" applyBorder="1"/>
    <xf numFmtId="164" fontId="4" fillId="6" borderId="24" xfId="1" applyFont="1" applyFill="1" applyBorder="1"/>
    <xf numFmtId="164" fontId="8" fillId="6" borderId="24" xfId="1" applyFont="1" applyFill="1" applyBorder="1"/>
    <xf numFmtId="0" fontId="5" fillId="6" borderId="12" xfId="0" applyFont="1" applyFill="1" applyBorder="1"/>
    <xf numFmtId="0" fontId="5" fillId="6" borderId="13" xfId="0" applyFont="1" applyFill="1" applyBorder="1"/>
    <xf numFmtId="164" fontId="4" fillId="3" borderId="26" xfId="0" applyNumberFormat="1" applyFont="1" applyFill="1" applyBorder="1"/>
    <xf numFmtId="164" fontId="4" fillId="3" borderId="24" xfId="1" applyFont="1" applyFill="1" applyBorder="1"/>
    <xf numFmtId="164" fontId="8" fillId="3" borderId="24" xfId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" fillId="0" borderId="17" xfId="0" applyFont="1" applyBorder="1"/>
    <xf numFmtId="164" fontId="9" fillId="0" borderId="17" xfId="0" applyNumberFormat="1" applyFont="1" applyBorder="1"/>
    <xf numFmtId="10" fontId="9" fillId="0" borderId="17" xfId="2" applyNumberFormat="1" applyFont="1" applyBorder="1"/>
    <xf numFmtId="164" fontId="4" fillId="2" borderId="7" xfId="0" applyNumberFormat="1" applyFont="1" applyFill="1" applyBorder="1"/>
    <xf numFmtId="164" fontId="4" fillId="2" borderId="27" xfId="0" applyNumberFormat="1" applyFont="1" applyFill="1" applyBorder="1"/>
    <xf numFmtId="0" fontId="5" fillId="4" borderId="28" xfId="0" applyFont="1" applyFill="1" applyBorder="1" applyAlignment="1">
      <alignment horizontal="left"/>
    </xf>
    <xf numFmtId="0" fontId="5" fillId="4" borderId="29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7" borderId="28" xfId="0" applyFont="1" applyFill="1" applyBorder="1"/>
    <xf numFmtId="0" fontId="5" fillId="7" borderId="29" xfId="0" applyFont="1" applyFill="1" applyBorder="1"/>
    <xf numFmtId="0" fontId="5" fillId="7" borderId="8" xfId="0" applyFont="1" applyFill="1" applyBorder="1"/>
    <xf numFmtId="164" fontId="4" fillId="2" borderId="30" xfId="1" applyFont="1" applyFill="1" applyBorder="1"/>
    <xf numFmtId="164" fontId="4" fillId="2" borderId="31" xfId="1" applyFont="1" applyFill="1" applyBorder="1"/>
    <xf numFmtId="0" fontId="5" fillId="7" borderId="32" xfId="0" applyFont="1" applyFill="1" applyBorder="1"/>
    <xf numFmtId="0" fontId="5" fillId="7" borderId="33" xfId="0" applyFont="1" applyFill="1" applyBorder="1"/>
    <xf numFmtId="164" fontId="4" fillId="2" borderId="34" xfId="1" applyFont="1" applyFill="1" applyBorder="1"/>
    <xf numFmtId="164" fontId="4" fillId="2" borderId="35" xfId="1" applyFont="1" applyFill="1" applyBorder="1"/>
    <xf numFmtId="0" fontId="5" fillId="7" borderId="0" xfId="0" applyFont="1" applyFill="1" applyBorder="1"/>
    <xf numFmtId="0" fontId="5" fillId="7" borderId="36" xfId="0" applyFont="1" applyFill="1" applyBorder="1"/>
    <xf numFmtId="164" fontId="4" fillId="2" borderId="7" xfId="1" applyFont="1" applyFill="1" applyBorder="1"/>
    <xf numFmtId="164" fontId="4" fillId="2" borderId="27" xfId="1" applyFont="1" applyFill="1" applyBorder="1"/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12" fillId="2" borderId="30" xfId="1" applyFont="1" applyFill="1" applyBorder="1"/>
    <xf numFmtId="164" fontId="12" fillId="2" borderId="31" xfId="1" applyFont="1" applyFill="1" applyBorder="1"/>
    <xf numFmtId="0" fontId="5" fillId="0" borderId="37" xfId="0" applyFont="1" applyBorder="1"/>
    <xf numFmtId="0" fontId="5" fillId="0" borderId="38" xfId="0" applyFont="1" applyBorder="1"/>
    <xf numFmtId="164" fontId="4" fillId="2" borderId="39" xfId="1" applyFont="1" applyFill="1" applyBorder="1"/>
    <xf numFmtId="164" fontId="8" fillId="2" borderId="24" xfId="1" applyFont="1" applyFill="1" applyBorder="1"/>
    <xf numFmtId="0" fontId="5" fillId="0" borderId="5" xfId="0" quotePrefix="1" applyFont="1" applyBorder="1"/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6" xfId="0" applyFont="1" applyBorder="1"/>
    <xf numFmtId="164" fontId="5" fillId="0" borderId="0" xfId="1" applyFont="1" applyBorder="1"/>
    <xf numFmtId="0" fontId="13" fillId="0" borderId="0" xfId="0" applyFont="1" applyBorder="1"/>
    <xf numFmtId="0" fontId="4" fillId="0" borderId="17" xfId="0" applyFont="1" applyBorder="1"/>
    <xf numFmtId="0" fontId="5" fillId="0" borderId="18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95250</xdr:rowOff>
    </xdr:from>
    <xdr:to>
      <xdr:col>2</xdr:col>
      <xdr:colOff>628650</xdr:colOff>
      <xdr:row>4</xdr:row>
      <xdr:rowOff>152400</xdr:rowOff>
    </xdr:to>
    <xdr:pic>
      <xdr:nvPicPr>
        <xdr:cNvPr id="2" name="Imagem 1" descr="C:\Documents and Settings\marcos.herbst\Meus documentos\Minhas imagens\simb_brasao.gif">
          <a:extLst>
            <a:ext uri="{FF2B5EF4-FFF2-40B4-BE49-F238E27FC236}">
              <a16:creationId xmlns:a16="http://schemas.microsoft.com/office/drawing/2014/main" id="{2B4D02DE-3238-4425-93F7-10E3BA03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0</xdr:row>
      <xdr:rowOff>95250</xdr:rowOff>
    </xdr:from>
    <xdr:to>
      <xdr:col>2</xdr:col>
      <xdr:colOff>628650</xdr:colOff>
      <xdr:row>4</xdr:row>
      <xdr:rowOff>152400</xdr:rowOff>
    </xdr:to>
    <xdr:pic>
      <xdr:nvPicPr>
        <xdr:cNvPr id="3" name="Imagem 1" descr="C:\Documents and Settings\marcos.herbst\Meus documentos\Minhas imagens\simb_brasao.gif">
          <a:extLst>
            <a:ext uri="{FF2B5EF4-FFF2-40B4-BE49-F238E27FC236}">
              <a16:creationId xmlns:a16="http://schemas.microsoft.com/office/drawing/2014/main" id="{A05FD723-6BE7-4600-A1D0-87215ABE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4C09-C624-4146-B2BB-7212E35182D0}">
  <dimension ref="A1:AF49"/>
  <sheetViews>
    <sheetView tabSelected="1" zoomScale="70" zoomScaleNormal="70" workbookViewId="0">
      <selection activeCell="E15" sqref="E15"/>
    </sheetView>
  </sheetViews>
  <sheetFormatPr defaultRowHeight="15" x14ac:dyDescent="0.25"/>
  <cols>
    <col min="1" max="1" width="6.28515625" style="1" customWidth="1"/>
    <col min="2" max="2" width="3.85546875" style="1" customWidth="1"/>
    <col min="3" max="3" width="11.5703125" style="1" customWidth="1"/>
    <col min="4" max="4" width="10" style="1" customWidth="1"/>
    <col min="5" max="5" width="20.28515625" style="1" customWidth="1"/>
    <col min="6" max="6" width="21.28515625" style="1" customWidth="1"/>
    <col min="7" max="7" width="20.5703125" style="1" customWidth="1"/>
    <col min="8" max="9" width="20.28515625" style="1" customWidth="1"/>
    <col min="10" max="10" width="20.7109375" style="1" customWidth="1"/>
    <col min="11" max="11" width="21.7109375" style="1" customWidth="1"/>
    <col min="12" max="12" width="22.140625" style="1" customWidth="1"/>
    <col min="13" max="14" width="20.85546875" style="1" customWidth="1"/>
    <col min="15" max="16" width="20.5703125" style="1" customWidth="1"/>
    <col min="17" max="17" width="20.140625" style="1" customWidth="1"/>
    <col min="18" max="18" width="22" style="2" customWidth="1"/>
    <col min="19" max="16384" width="9.140625" style="1"/>
  </cols>
  <sheetData>
    <row r="1" spans="1:18" ht="15.75" x14ac:dyDescent="0.25">
      <c r="A1" s="133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132"/>
    </row>
    <row r="2" spans="1:18" ht="15.75" x14ac:dyDescent="0.25">
      <c r="A2" s="1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20.25" x14ac:dyDescent="0.3">
      <c r="A3" s="15"/>
      <c r="B3" s="4"/>
      <c r="C3" s="3"/>
      <c r="D3" s="131" t="s">
        <v>46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</row>
    <row r="4" spans="1:18" ht="20.25" x14ac:dyDescent="0.3">
      <c r="A4" s="15"/>
      <c r="B4" s="4"/>
      <c r="C4" s="3"/>
      <c r="D4" s="131" t="s">
        <v>45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30"/>
      <c r="Q4" s="46"/>
      <c r="R4" s="3"/>
    </row>
    <row r="5" spans="1:18" ht="15.75" x14ac:dyDescent="0.25">
      <c r="A5" s="1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</row>
    <row r="6" spans="1:18" ht="15.75" x14ac:dyDescent="0.25">
      <c r="A6" s="17"/>
      <c r="B6" s="4"/>
      <c r="C6" s="4"/>
      <c r="D6" s="4"/>
      <c r="E6" s="4"/>
      <c r="F6" s="46"/>
      <c r="G6" s="4"/>
      <c r="H6" s="4"/>
      <c r="I6" s="4"/>
      <c r="J6" s="4"/>
      <c r="K6" s="4"/>
      <c r="L6" s="46"/>
      <c r="M6" s="4"/>
      <c r="N6" s="4"/>
      <c r="O6" s="4"/>
      <c r="P6" s="4"/>
      <c r="Q6" s="4"/>
      <c r="R6" s="29"/>
    </row>
    <row r="7" spans="1:18" ht="15.75" x14ac:dyDescent="0.25">
      <c r="A7" s="17"/>
      <c r="B7" s="4"/>
      <c r="C7" s="4"/>
      <c r="D7" s="4"/>
      <c r="E7" s="4"/>
      <c r="F7" s="46"/>
      <c r="G7" s="4"/>
      <c r="H7" s="4"/>
      <c r="I7" s="4"/>
      <c r="J7" s="4"/>
      <c r="K7" s="4"/>
      <c r="L7" s="46"/>
      <c r="M7" s="46"/>
      <c r="N7" s="4"/>
      <c r="O7" s="4"/>
      <c r="P7" s="4"/>
      <c r="Q7" s="4"/>
      <c r="R7" s="3"/>
    </row>
    <row r="8" spans="1:18" ht="15.75" x14ac:dyDescent="0.25">
      <c r="A8" s="54" t="s">
        <v>44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129"/>
    </row>
    <row r="9" spans="1:18" ht="15.75" x14ac:dyDescent="0.25">
      <c r="A9" s="17"/>
      <c r="B9" s="4"/>
      <c r="C9" s="4"/>
      <c r="D9" s="4"/>
      <c r="E9" s="4"/>
      <c r="F9" s="94" t="s">
        <v>20</v>
      </c>
      <c r="G9" s="94" t="s">
        <v>20</v>
      </c>
      <c r="H9" s="94" t="s">
        <v>20</v>
      </c>
      <c r="I9" s="94" t="s">
        <v>20</v>
      </c>
      <c r="J9" s="94" t="s">
        <v>20</v>
      </c>
      <c r="K9" s="94" t="s">
        <v>20</v>
      </c>
      <c r="L9" s="94" t="s">
        <v>20</v>
      </c>
      <c r="M9" s="94" t="s">
        <v>20</v>
      </c>
      <c r="N9" s="94" t="s">
        <v>20</v>
      </c>
      <c r="O9" s="94" t="s">
        <v>20</v>
      </c>
      <c r="P9" s="94" t="s">
        <v>20</v>
      </c>
      <c r="Q9" s="94" t="s">
        <v>20</v>
      </c>
      <c r="R9" s="128" t="s">
        <v>20</v>
      </c>
    </row>
    <row r="10" spans="1:18" ht="15.75" x14ac:dyDescent="0.25">
      <c r="A10" s="17"/>
      <c r="B10" s="4"/>
      <c r="C10" s="4"/>
      <c r="D10" s="4"/>
      <c r="E10" s="4"/>
      <c r="F10" s="127" t="s">
        <v>43</v>
      </c>
      <c r="G10" s="127" t="s">
        <v>42</v>
      </c>
      <c r="H10" s="127" t="s">
        <v>41</v>
      </c>
      <c r="I10" s="127" t="s">
        <v>40</v>
      </c>
      <c r="J10" s="127" t="s">
        <v>39</v>
      </c>
      <c r="K10" s="127" t="s">
        <v>38</v>
      </c>
      <c r="L10" s="127" t="s">
        <v>37</v>
      </c>
      <c r="M10" s="127" t="s">
        <v>36</v>
      </c>
      <c r="N10" s="127" t="s">
        <v>35</v>
      </c>
      <c r="O10" s="127" t="s">
        <v>34</v>
      </c>
      <c r="P10" s="127" t="s">
        <v>33</v>
      </c>
      <c r="Q10" s="127" t="s">
        <v>32</v>
      </c>
      <c r="R10" s="126" t="s">
        <v>31</v>
      </c>
    </row>
    <row r="11" spans="1:18" ht="15.75" x14ac:dyDescent="0.25">
      <c r="A11" s="125" t="s">
        <v>30</v>
      </c>
      <c r="B11" s="38" t="s">
        <v>29</v>
      </c>
      <c r="C11" s="37"/>
      <c r="D11" s="37"/>
      <c r="E11" s="37"/>
      <c r="F11" s="73">
        <v>1943546187.1099999</v>
      </c>
      <c r="G11" s="73">
        <v>877673150.05999994</v>
      </c>
      <c r="H11" s="73">
        <v>1716230738.1800001</v>
      </c>
      <c r="I11" s="73">
        <v>901716309.01999998</v>
      </c>
      <c r="J11" s="73">
        <v>1672937080.9300001</v>
      </c>
      <c r="K11" s="73">
        <v>1124123291.1400001</v>
      </c>
      <c r="L11" s="73">
        <v>1164091812.3099999</v>
      </c>
      <c r="M11" s="73">
        <f>1409874646.92-4946808.41</f>
        <v>1404927838.51</v>
      </c>
      <c r="N11" s="73">
        <v>1275422196.29</v>
      </c>
      <c r="O11" s="73">
        <v>1446428729.6700001</v>
      </c>
      <c r="P11" s="73">
        <v>1123088280.79</v>
      </c>
      <c r="Q11" s="73">
        <v>1352445192.1999998</v>
      </c>
      <c r="R11" s="123">
        <f>SUM(F11:Q11)</f>
        <v>16002630806.210003</v>
      </c>
    </row>
    <row r="12" spans="1:18" ht="15.75" x14ac:dyDescent="0.25">
      <c r="A12" s="17"/>
      <c r="B12" s="38" t="s">
        <v>28</v>
      </c>
      <c r="C12" s="37"/>
      <c r="D12" s="37"/>
      <c r="E12" s="37"/>
      <c r="F12" s="73">
        <v>12185139.26</v>
      </c>
      <c r="G12" s="73">
        <v>13243897.48</v>
      </c>
      <c r="H12" s="73">
        <v>14245982.939999999</v>
      </c>
      <c r="I12" s="73">
        <v>11682929.98</v>
      </c>
      <c r="J12" s="73">
        <v>13945097.140000001</v>
      </c>
      <c r="K12" s="73">
        <v>12801588.039999999</v>
      </c>
      <c r="L12" s="124">
        <v>11288799.43</v>
      </c>
      <c r="M12" s="73">
        <v>9998325.2200000007</v>
      </c>
      <c r="N12" s="73">
        <v>7840653.8099999996</v>
      </c>
      <c r="O12" s="73">
        <v>7571424.8099999996</v>
      </c>
      <c r="P12" s="73">
        <v>7916670.9399999995</v>
      </c>
      <c r="Q12" s="73">
        <v>6423657.6399999997</v>
      </c>
      <c r="R12" s="123">
        <f>SUM(F12:Q12)</f>
        <v>129144166.69000001</v>
      </c>
    </row>
    <row r="13" spans="1:18" ht="16.5" thickBot="1" x14ac:dyDescent="0.3">
      <c r="A13" s="17"/>
      <c r="B13" s="122" t="s">
        <v>27</v>
      </c>
      <c r="C13" s="121"/>
      <c r="D13" s="121"/>
      <c r="E13" s="121"/>
      <c r="F13" s="120"/>
      <c r="G13" s="120"/>
      <c r="H13" s="120">
        <v>-304547.09999999998</v>
      </c>
      <c r="I13" s="120">
        <v>-185265.3</v>
      </c>
      <c r="J13" s="120">
        <v>-97338.45</v>
      </c>
      <c r="K13" s="120">
        <v>-180592.05</v>
      </c>
      <c r="L13" s="120">
        <v>-121346.4</v>
      </c>
      <c r="M13" s="120">
        <v>-125661.6</v>
      </c>
      <c r="N13" s="120">
        <v>-151659.75</v>
      </c>
      <c r="O13" s="120">
        <v>-131663.63</v>
      </c>
      <c r="P13" s="120">
        <v>-155421.6</v>
      </c>
      <c r="Q13" s="120">
        <v>-120676.8</v>
      </c>
      <c r="R13" s="119">
        <f>SUM(F13:Q13)</f>
        <v>-1574172.68</v>
      </c>
    </row>
    <row r="14" spans="1:18" ht="17.25" thickTop="1" thickBot="1" x14ac:dyDescent="0.3">
      <c r="A14" s="17"/>
      <c r="B14" s="118" t="s">
        <v>26</v>
      </c>
      <c r="C14" s="117"/>
      <c r="D14" s="117"/>
      <c r="E14" s="116"/>
      <c r="F14" s="115">
        <f>SUM(F11:F13)</f>
        <v>1955731326.3699999</v>
      </c>
      <c r="G14" s="115">
        <f>SUM(G11:G13)</f>
        <v>890917047.53999996</v>
      </c>
      <c r="H14" s="115">
        <f>SUM(H11:H13)</f>
        <v>1730172174.0200002</v>
      </c>
      <c r="I14" s="115">
        <f>SUM(I11:I13)</f>
        <v>913213973.70000005</v>
      </c>
      <c r="J14" s="115">
        <f>SUM(J11:J13)</f>
        <v>1686784839.6200001</v>
      </c>
      <c r="K14" s="115">
        <f>SUM(K11:K13)</f>
        <v>1136744287.1300001</v>
      </c>
      <c r="L14" s="115">
        <f>SUM(L11:L13)</f>
        <v>1175259265.3399999</v>
      </c>
      <c r="M14" s="115">
        <f>SUM(M11:M13)</f>
        <v>1414800502.1300001</v>
      </c>
      <c r="N14" s="115">
        <f>SUM(N11:N13)</f>
        <v>1283111190.3499999</v>
      </c>
      <c r="O14" s="115">
        <f>SUM(O11:O13)</f>
        <v>1453868490.8499999</v>
      </c>
      <c r="P14" s="115">
        <f>SUM(P11:P13)</f>
        <v>1130849530.1300001</v>
      </c>
      <c r="Q14" s="115">
        <v>1358748173.04</v>
      </c>
      <c r="R14" s="114">
        <f>SUM(R11:R13)</f>
        <v>16130200800.220003</v>
      </c>
    </row>
    <row r="15" spans="1:18" ht="16.5" thickTop="1" x14ac:dyDescent="0.25">
      <c r="A15" s="17"/>
      <c r="B15" s="113" t="s">
        <v>25</v>
      </c>
      <c r="C15" s="112"/>
      <c r="D15" s="112"/>
      <c r="E15" s="112"/>
      <c r="F15" s="111">
        <v>16566289.32</v>
      </c>
      <c r="G15" s="111">
        <v>13798785.75</v>
      </c>
      <c r="H15" s="111">
        <v>19946633.640000001</v>
      </c>
      <c r="I15" s="111">
        <v>11523950.74</v>
      </c>
      <c r="J15" s="111">
        <v>15714673.470000001</v>
      </c>
      <c r="K15" s="111">
        <v>13097797.199999999</v>
      </c>
      <c r="L15" s="111">
        <v>16293193.76</v>
      </c>
      <c r="M15" s="111">
        <v>14357130.67</v>
      </c>
      <c r="N15" s="111">
        <f>10871083.76-10000</f>
        <v>10861083.76</v>
      </c>
      <c r="O15" s="111">
        <v>13394525.76</v>
      </c>
      <c r="P15" s="111">
        <f>10547046.15-270000</f>
        <v>10277046.15</v>
      </c>
      <c r="Q15" s="111">
        <v>15274669.720000001</v>
      </c>
      <c r="R15" s="110">
        <f>SUM(F15:Q15)</f>
        <v>171105779.94000003</v>
      </c>
    </row>
    <row r="16" spans="1:18" ht="16.5" thickBot="1" x14ac:dyDescent="0.3">
      <c r="A16" s="17"/>
      <c r="B16" s="109" t="s">
        <v>24</v>
      </c>
      <c r="C16" s="108"/>
      <c r="D16" s="108"/>
      <c r="E16" s="108"/>
      <c r="F16" s="107">
        <v>623907.80000000005</v>
      </c>
      <c r="G16" s="107">
        <v>406922.78</v>
      </c>
      <c r="H16" s="107">
        <v>595157.29</v>
      </c>
      <c r="I16" s="107">
        <v>356437.38</v>
      </c>
      <c r="J16" s="107">
        <v>514579.09</v>
      </c>
      <c r="K16" s="107">
        <v>417367.82</v>
      </c>
      <c r="L16" s="107">
        <v>526994.04</v>
      </c>
      <c r="M16" s="107">
        <v>421987.29</v>
      </c>
      <c r="N16" s="107">
        <v>350017.62</v>
      </c>
      <c r="O16" s="107">
        <v>468577.51</v>
      </c>
      <c r="P16" s="107">
        <v>383136.56</v>
      </c>
      <c r="Q16" s="107">
        <v>483712.44</v>
      </c>
      <c r="R16" s="106">
        <f>SUM(F16:Q16)</f>
        <v>5548797.6199999992</v>
      </c>
    </row>
    <row r="17" spans="1:32" ht="17.25" thickTop="1" thickBot="1" x14ac:dyDescent="0.3">
      <c r="A17" s="17"/>
      <c r="B17" s="105" t="s">
        <v>23</v>
      </c>
      <c r="C17" s="104"/>
      <c r="D17" s="104"/>
      <c r="E17" s="103"/>
      <c r="F17" s="99">
        <f>SUM(F15:F16)</f>
        <v>17190197.120000001</v>
      </c>
      <c r="G17" s="99">
        <f>SUM(G15:G16)</f>
        <v>14205708.529999999</v>
      </c>
      <c r="H17" s="99">
        <f>SUM(H15:H16)</f>
        <v>20541790.93</v>
      </c>
      <c r="I17" s="99">
        <f>SUM(I15:I16)</f>
        <v>11880388.120000001</v>
      </c>
      <c r="J17" s="99">
        <f>SUM(J15:J16)</f>
        <v>16229252.560000001</v>
      </c>
      <c r="K17" s="99">
        <f>SUM(K15:K16)</f>
        <v>13515165.02</v>
      </c>
      <c r="L17" s="99">
        <f>SUM(L15:L16)</f>
        <v>16820187.800000001</v>
      </c>
      <c r="M17" s="99">
        <f>SUM(M15:M16)</f>
        <v>14779117.959999999</v>
      </c>
      <c r="N17" s="99">
        <f>SUM(N15:N16)</f>
        <v>11211101.379999999</v>
      </c>
      <c r="O17" s="99">
        <f>SUM(O15:O16)</f>
        <v>13863103.27</v>
      </c>
      <c r="P17" s="99">
        <f>SUM(P15:P16)</f>
        <v>10660182.710000001</v>
      </c>
      <c r="Q17" s="99">
        <v>15758382.16</v>
      </c>
      <c r="R17" s="98">
        <f>R15+R16</f>
        <v>176654577.56000003</v>
      </c>
    </row>
    <row r="18" spans="1:32" ht="17.25" thickTop="1" thickBot="1" x14ac:dyDescent="0.3">
      <c r="A18" s="26"/>
      <c r="B18" s="102" t="s">
        <v>22</v>
      </c>
      <c r="C18" s="101"/>
      <c r="D18" s="101"/>
      <c r="E18" s="100"/>
      <c r="F18" s="99">
        <f>F11+F12+F13+F17</f>
        <v>1972921523.4899998</v>
      </c>
      <c r="G18" s="99">
        <f>G11+G12+G13+G17</f>
        <v>905122756.06999993</v>
      </c>
      <c r="H18" s="99">
        <f>H11+H12+H13+H17</f>
        <v>1750713964.9500003</v>
      </c>
      <c r="I18" s="99">
        <f>I11+I12+I13+I17</f>
        <v>925094361.82000005</v>
      </c>
      <c r="J18" s="99">
        <f>J11+J12+J13+J17</f>
        <v>1703014092.1800001</v>
      </c>
      <c r="K18" s="99">
        <f>K11+K12+K13+K17</f>
        <v>1150259452.1500001</v>
      </c>
      <c r="L18" s="99">
        <f>L11+L12+L13+L17</f>
        <v>1192079453.1399999</v>
      </c>
      <c r="M18" s="99">
        <f>M11+M12+M13+M17</f>
        <v>1429579620.0900002</v>
      </c>
      <c r="N18" s="99">
        <f>N11+N12+N13+N17</f>
        <v>1294322291.73</v>
      </c>
      <c r="O18" s="99">
        <f>O11+O12+O13+O17</f>
        <v>1467731594.1199999</v>
      </c>
      <c r="P18" s="99">
        <f>P11+P12+P13+P17</f>
        <v>1141509712.8400002</v>
      </c>
      <c r="Q18" s="99">
        <v>1374506555.2</v>
      </c>
      <c r="R18" s="98">
        <f>R14+R17</f>
        <v>16306855377.780003</v>
      </c>
    </row>
    <row r="19" spans="1:32" ht="16.5" thickTop="1" x14ac:dyDescent="0.25">
      <c r="A19" s="54" t="s">
        <v>21</v>
      </c>
      <c r="B19" s="52"/>
      <c r="C19" s="52"/>
      <c r="D19" s="52"/>
      <c r="E19" s="52"/>
      <c r="F19" s="52"/>
      <c r="G19" s="95"/>
      <c r="H19" s="95"/>
      <c r="I19" s="95"/>
      <c r="J19" s="95"/>
      <c r="K19" s="97"/>
      <c r="L19" s="96"/>
      <c r="M19" s="95"/>
      <c r="N19" s="95"/>
      <c r="O19" s="52"/>
      <c r="P19" s="95"/>
      <c r="Q19" s="52"/>
      <c r="R19" s="49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</row>
    <row r="20" spans="1:32" ht="15.75" x14ac:dyDescent="0.25">
      <c r="A20" s="15"/>
      <c r="B20" s="4"/>
      <c r="C20" s="4"/>
      <c r="D20" s="4"/>
      <c r="E20" s="4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5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</row>
    <row r="21" spans="1:32" ht="15.75" x14ac:dyDescent="0.25">
      <c r="A21" s="17"/>
      <c r="B21" s="4"/>
      <c r="C21" s="4"/>
      <c r="D21" s="4"/>
      <c r="E21" s="4"/>
      <c r="F21" s="94" t="s">
        <v>20</v>
      </c>
      <c r="G21" s="94" t="s">
        <v>20</v>
      </c>
      <c r="H21" s="94" t="s">
        <v>20</v>
      </c>
      <c r="I21" s="94" t="s">
        <v>20</v>
      </c>
      <c r="J21" s="94" t="s">
        <v>20</v>
      </c>
      <c r="K21" s="94" t="s">
        <v>20</v>
      </c>
      <c r="L21" s="94" t="s">
        <v>20</v>
      </c>
      <c r="M21" s="94" t="s">
        <v>20</v>
      </c>
      <c r="N21" s="94" t="s">
        <v>20</v>
      </c>
      <c r="O21" s="94" t="s">
        <v>20</v>
      </c>
      <c r="P21" s="93" t="s">
        <v>20</v>
      </c>
      <c r="Q21" s="93" t="s">
        <v>20</v>
      </c>
      <c r="R21" s="92" t="s">
        <v>20</v>
      </c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</row>
    <row r="22" spans="1:32" ht="15.75" x14ac:dyDescent="0.25">
      <c r="A22" s="17">
        <v>5161</v>
      </c>
      <c r="B22" s="44" t="s">
        <v>19</v>
      </c>
      <c r="C22" s="43"/>
      <c r="D22" s="43"/>
      <c r="E22" s="43"/>
      <c r="F22" s="90">
        <v>531593812.38</v>
      </c>
      <c r="G22" s="90">
        <v>441969100.44</v>
      </c>
      <c r="H22" s="90">
        <v>470405542.75999999</v>
      </c>
      <c r="I22" s="90">
        <v>598840748.75999999</v>
      </c>
      <c r="J22" s="90">
        <v>467253539.69999999</v>
      </c>
      <c r="K22" s="90">
        <v>520385167.81</v>
      </c>
      <c r="L22" s="90">
        <v>469561417.26999998</v>
      </c>
      <c r="M22" s="90">
        <v>450225933.61000001</v>
      </c>
      <c r="N22" s="90">
        <v>473693151.02999997</v>
      </c>
      <c r="O22" s="91">
        <v>466092045.49000001</v>
      </c>
      <c r="P22" s="91">
        <v>466047566.14999998</v>
      </c>
      <c r="Q22" s="90">
        <v>699248296.17999995</v>
      </c>
      <c r="R22" s="89">
        <f>SUM(F22:Q22)</f>
        <v>6055316321.5799999</v>
      </c>
      <c r="S22" s="83">
        <v>7.3702022157249331E-2</v>
      </c>
      <c r="T22" s="83">
        <v>7.3397262009789146E-2</v>
      </c>
      <c r="U22" s="83">
        <v>7.3460524300358099E-2</v>
      </c>
      <c r="V22" s="83">
        <v>0.23604621093893075</v>
      </c>
      <c r="W22" s="77"/>
      <c r="X22" s="77"/>
      <c r="Y22" s="77"/>
      <c r="Z22" s="77"/>
      <c r="AA22" s="77"/>
      <c r="AB22" s="77"/>
      <c r="AC22" s="77"/>
      <c r="AD22" s="77"/>
      <c r="AE22" s="77"/>
      <c r="AF22" s="76"/>
    </row>
    <row r="23" spans="1:32" ht="15.75" x14ac:dyDescent="0.25">
      <c r="A23" s="17">
        <v>5757</v>
      </c>
      <c r="B23" s="44" t="s">
        <v>18</v>
      </c>
      <c r="C23" s="43"/>
      <c r="D23" s="43"/>
      <c r="E23" s="43"/>
      <c r="F23" s="90">
        <v>285079377.23000002</v>
      </c>
      <c r="G23" s="90">
        <v>237343934.88999999</v>
      </c>
      <c r="H23" s="90">
        <v>252423328.44</v>
      </c>
      <c r="I23" s="90">
        <v>321225646.06</v>
      </c>
      <c r="J23" s="90">
        <v>250642510.44999999</v>
      </c>
      <c r="K23" s="90">
        <v>279081089.51999998</v>
      </c>
      <c r="L23" s="90">
        <v>251913488.49000001</v>
      </c>
      <c r="M23" s="90">
        <v>241604934.16999999</v>
      </c>
      <c r="N23" s="90">
        <v>254011928.81</v>
      </c>
      <c r="O23" s="91">
        <v>249927460.34</v>
      </c>
      <c r="P23" s="91">
        <v>249903784.28999999</v>
      </c>
      <c r="Q23" s="90">
        <v>375455650.45999998</v>
      </c>
      <c r="R23" s="89">
        <f>SUM(F23:Q23)</f>
        <v>3248613133.1500001</v>
      </c>
      <c r="S23" s="83">
        <v>8.0846599813378564E-2</v>
      </c>
      <c r="T23" s="83">
        <v>8.0566495262809248E-2</v>
      </c>
      <c r="U23" s="83">
        <v>8.0752895919178239E-2</v>
      </c>
      <c r="V23" s="83">
        <v>0.1844697534795447</v>
      </c>
      <c r="W23" s="77"/>
      <c r="X23" s="77"/>
      <c r="Y23" s="77"/>
      <c r="Z23" s="77"/>
      <c r="AA23" s="77"/>
      <c r="AB23" s="77"/>
      <c r="AC23" s="77"/>
      <c r="AD23" s="77"/>
      <c r="AE23" s="77"/>
      <c r="AF23" s="76"/>
    </row>
    <row r="24" spans="1:32" ht="15.75" x14ac:dyDescent="0.25">
      <c r="A24" s="17">
        <v>5160</v>
      </c>
      <c r="B24" s="88" t="s">
        <v>17</v>
      </c>
      <c r="C24" s="87"/>
      <c r="D24" s="87"/>
      <c r="E24" s="87"/>
      <c r="F24" s="85">
        <v>141199639.74000001</v>
      </c>
      <c r="G24" s="85">
        <v>120527475.09</v>
      </c>
      <c r="H24" s="85">
        <v>123429334.73</v>
      </c>
      <c r="I24" s="85">
        <v>161985768.34999999</v>
      </c>
      <c r="J24" s="85">
        <v>124205871.98999999</v>
      </c>
      <c r="K24" s="85">
        <v>132631824.06</v>
      </c>
      <c r="L24" s="85">
        <v>124867443.67</v>
      </c>
      <c r="M24" s="85">
        <v>119290828.52</v>
      </c>
      <c r="N24" s="85">
        <v>124197103.64</v>
      </c>
      <c r="O24" s="86">
        <v>121475982.26000001</v>
      </c>
      <c r="P24" s="86">
        <v>121648645.45</v>
      </c>
      <c r="Q24" s="85">
        <v>175916217.49000001</v>
      </c>
      <c r="R24" s="84">
        <f>SUM(F24:Q24)</f>
        <v>1591376134.99</v>
      </c>
      <c r="S24" s="83">
        <v>8.492361544616954E-2</v>
      </c>
      <c r="T24" s="83">
        <v>8.3429238266333944E-2</v>
      </c>
      <c r="U24" s="83">
        <v>8.2886325360762889E-2</v>
      </c>
      <c r="V24" s="83">
        <v>0.11370311816147616</v>
      </c>
      <c r="W24" s="77"/>
      <c r="X24" s="77"/>
      <c r="Y24" s="77"/>
      <c r="Z24" s="77"/>
      <c r="AA24" s="77"/>
      <c r="AB24" s="77"/>
      <c r="AC24" s="77"/>
      <c r="AD24" s="77"/>
      <c r="AE24" s="77"/>
      <c r="AF24" s="76"/>
    </row>
    <row r="25" spans="1:32" ht="15.75" x14ac:dyDescent="0.25">
      <c r="A25" s="17">
        <v>5759</v>
      </c>
      <c r="B25" s="88" t="s">
        <v>16</v>
      </c>
      <c r="C25" s="87"/>
      <c r="D25" s="87"/>
      <c r="E25" s="87"/>
      <c r="F25" s="85">
        <v>84201897.450000003</v>
      </c>
      <c r="G25" s="85">
        <v>71927560.579999998</v>
      </c>
      <c r="H25" s="85">
        <v>73638894.269999996</v>
      </c>
      <c r="I25" s="85">
        <v>95544302.629999995</v>
      </c>
      <c r="J25" s="85">
        <v>74452609.730000004</v>
      </c>
      <c r="K25" s="85">
        <v>79675930.450000003</v>
      </c>
      <c r="L25" s="85">
        <v>74870590.760000005</v>
      </c>
      <c r="M25" s="85">
        <v>71767869</v>
      </c>
      <c r="N25" s="85">
        <v>74782167.510000005</v>
      </c>
      <c r="O25" s="86">
        <v>73087623.180000007</v>
      </c>
      <c r="P25" s="86">
        <v>73281966.670000002</v>
      </c>
      <c r="Q25" s="85">
        <v>106095125.28</v>
      </c>
      <c r="R25" s="84">
        <f>SUM(F25:Q25)</f>
        <v>953326537.50999987</v>
      </c>
      <c r="S25" s="83">
        <v>8.5882886260244373E-2</v>
      </c>
      <c r="T25" s="83">
        <v>8.4411842912221299E-2</v>
      </c>
      <c r="U25" s="83">
        <v>8.3565815798582729E-2</v>
      </c>
      <c r="V25" s="83">
        <v>0.11531215679899234</v>
      </c>
      <c r="W25" s="77"/>
      <c r="X25" s="77"/>
      <c r="Y25" s="77"/>
      <c r="Z25" s="77"/>
      <c r="AA25" s="77"/>
      <c r="AB25" s="77"/>
      <c r="AC25" s="77"/>
      <c r="AD25" s="77"/>
      <c r="AE25" s="77"/>
      <c r="AF25" s="76"/>
    </row>
    <row r="26" spans="1:32" ht="15.75" x14ac:dyDescent="0.25">
      <c r="A26" s="17">
        <v>6136</v>
      </c>
      <c r="B26" s="44" t="s">
        <v>15</v>
      </c>
      <c r="C26" s="43"/>
      <c r="D26" s="43"/>
      <c r="E26" s="43"/>
      <c r="F26" s="90">
        <v>53124129.810000002</v>
      </c>
      <c r="G26" s="90">
        <v>53249450.340000004</v>
      </c>
      <c r="H26" s="90">
        <v>57486442.350000001</v>
      </c>
      <c r="I26" s="90">
        <v>85104820.349999994</v>
      </c>
      <c r="J26" s="90">
        <v>53159847.119999997</v>
      </c>
      <c r="K26" s="90">
        <v>59751388.039999999</v>
      </c>
      <c r="L26" s="90">
        <v>55258655.710000001</v>
      </c>
      <c r="M26" s="90">
        <v>53100963.68</v>
      </c>
      <c r="N26" s="90">
        <v>53886057.880000003</v>
      </c>
      <c r="O26" s="91">
        <v>53972278.850000001</v>
      </c>
      <c r="P26" s="91">
        <v>53797029.390000001</v>
      </c>
      <c r="Q26" s="90">
        <v>82052372.739999995</v>
      </c>
      <c r="R26" s="89">
        <f>SUM(F26:Q26)</f>
        <v>713943436.25999999</v>
      </c>
      <c r="S26" s="83"/>
      <c r="T26" s="83"/>
      <c r="U26" s="83"/>
      <c r="V26" s="83"/>
      <c r="W26" s="77"/>
      <c r="X26" s="77"/>
      <c r="Y26" s="77"/>
      <c r="Z26" s="77"/>
      <c r="AA26" s="77"/>
      <c r="AB26" s="77"/>
      <c r="AC26" s="77"/>
      <c r="AD26" s="77"/>
      <c r="AE26" s="77"/>
      <c r="AF26" s="76"/>
    </row>
    <row r="27" spans="1:32" ht="15.75" x14ac:dyDescent="0.25">
      <c r="A27" s="17">
        <v>5852</v>
      </c>
      <c r="B27" s="44" t="s">
        <v>14</v>
      </c>
      <c r="C27" s="43"/>
      <c r="D27" s="43"/>
      <c r="E27" s="43"/>
      <c r="F27" s="90">
        <v>10166133.51</v>
      </c>
      <c r="G27" s="90">
        <v>12519803.83</v>
      </c>
      <c r="H27" s="90">
        <v>22321439.920000002</v>
      </c>
      <c r="I27" s="90">
        <v>36991193.93</v>
      </c>
      <c r="J27" s="90">
        <v>21927679.620000001</v>
      </c>
      <c r="K27" s="90">
        <v>21970129.18</v>
      </c>
      <c r="L27" s="90">
        <v>21258334.379999999</v>
      </c>
      <c r="M27" s="90">
        <v>22794679.609999999</v>
      </c>
      <c r="N27" s="90">
        <v>23258521.09</v>
      </c>
      <c r="O27" s="91">
        <v>23221915.620000001</v>
      </c>
      <c r="P27" s="91">
        <f>23207931.92+7281458.49</f>
        <v>30489390.410000004</v>
      </c>
      <c r="Q27" s="90">
        <v>62959199.899999999</v>
      </c>
      <c r="R27" s="89">
        <f>SUM(F27:Q27)</f>
        <v>309878421</v>
      </c>
      <c r="S27" s="83">
        <v>7.6975690115079543E-2</v>
      </c>
      <c r="T27" s="83">
        <v>7.6968312483684395E-2</v>
      </c>
      <c r="U27" s="83">
        <v>0.10007365162108599</v>
      </c>
      <c r="V27" s="83">
        <v>0.28353193078368805</v>
      </c>
      <c r="W27" s="77"/>
      <c r="X27" s="77"/>
      <c r="Y27" s="77"/>
      <c r="Z27" s="77"/>
      <c r="AA27" s="77"/>
      <c r="AB27" s="77"/>
      <c r="AC27" s="77"/>
      <c r="AD27" s="77"/>
      <c r="AE27" s="77"/>
      <c r="AF27" s="76"/>
    </row>
    <row r="28" spans="1:32" ht="15.75" x14ac:dyDescent="0.25">
      <c r="A28" s="17">
        <v>6178</v>
      </c>
      <c r="B28" s="88" t="s">
        <v>13</v>
      </c>
      <c r="C28" s="87"/>
      <c r="D28" s="87"/>
      <c r="E28" s="87"/>
      <c r="F28" s="85">
        <v>421663270.97000003</v>
      </c>
      <c r="G28" s="85">
        <v>413219054.06</v>
      </c>
      <c r="H28" s="85">
        <v>4482021.58</v>
      </c>
      <c r="I28" s="85">
        <v>5850026.6500000004</v>
      </c>
      <c r="J28" s="85">
        <v>427511055.33999997</v>
      </c>
      <c r="K28" s="85">
        <v>429930430.13999999</v>
      </c>
      <c r="L28" s="85">
        <v>435381576.81999999</v>
      </c>
      <c r="M28" s="85">
        <f>4489258.38+439588480.51</f>
        <v>444077738.88999999</v>
      </c>
      <c r="N28" s="85">
        <v>4562665.62</v>
      </c>
      <c r="O28" s="86">
        <v>449112749.30000001</v>
      </c>
      <c r="P28" s="86">
        <v>4493005.42</v>
      </c>
      <c r="Q28" s="85">
        <v>394117798.5</v>
      </c>
      <c r="R28" s="84">
        <f>SUM(F28:Q28)</f>
        <v>3434401393.29</v>
      </c>
      <c r="S28" s="83">
        <v>8.0769983771829507E-2</v>
      </c>
      <c r="T28" s="83">
        <v>7.9712897275320216E-2</v>
      </c>
      <c r="U28" s="83">
        <v>8.0615252784640518E-2</v>
      </c>
      <c r="V28" s="83">
        <v>0.10509985952959627</v>
      </c>
      <c r="W28" s="77"/>
      <c r="X28" s="77"/>
      <c r="Y28" s="77"/>
      <c r="Z28" s="77"/>
      <c r="AA28" s="77"/>
      <c r="AB28" s="77"/>
      <c r="AC28" s="77"/>
      <c r="AD28" s="77"/>
      <c r="AE28" s="77"/>
      <c r="AF28" s="76"/>
    </row>
    <row r="29" spans="1:32" ht="15.75" x14ac:dyDescent="0.25">
      <c r="A29" s="17">
        <v>6178</v>
      </c>
      <c r="B29" s="82" t="s">
        <v>12</v>
      </c>
      <c r="C29" s="81"/>
      <c r="D29" s="81"/>
      <c r="E29" s="81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0"/>
      <c r="Q29" s="79"/>
      <c r="R29" s="78">
        <f>SUM(F29:Q29)</f>
        <v>0</v>
      </c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6"/>
    </row>
    <row r="30" spans="1:32" ht="16.5" thickBot="1" x14ac:dyDescent="0.3">
      <c r="A30" s="17"/>
      <c r="B30" s="75"/>
      <c r="C30" s="75"/>
      <c r="D30" s="75"/>
      <c r="E30" s="75"/>
      <c r="F30" s="71"/>
      <c r="G30" s="71"/>
      <c r="H30" s="71"/>
      <c r="I30" s="71"/>
      <c r="J30" s="71"/>
      <c r="K30" s="74"/>
      <c r="L30" s="73"/>
      <c r="M30" s="71"/>
      <c r="N30" s="71"/>
      <c r="O30" s="72"/>
      <c r="P30" s="72"/>
      <c r="Q30" s="71"/>
      <c r="R30" s="70"/>
    </row>
    <row r="31" spans="1:32" ht="17.25" thickTop="1" thickBot="1" x14ac:dyDescent="0.3">
      <c r="A31" s="17"/>
      <c r="B31" s="69" t="s">
        <v>11</v>
      </c>
      <c r="C31" s="68" t="s">
        <v>10</v>
      </c>
      <c r="D31" s="68"/>
      <c r="E31" s="67"/>
      <c r="F31" s="65">
        <f>SUM(F22:F29)</f>
        <v>1527028261.0900002</v>
      </c>
      <c r="G31" s="65">
        <f>SUM(G22:G29)</f>
        <v>1350756379.23</v>
      </c>
      <c r="H31" s="65">
        <f>SUM(H22:H29)</f>
        <v>1004187004.0500001</v>
      </c>
      <c r="I31" s="65">
        <f>SUM(I22:I29)</f>
        <v>1305542506.7299998</v>
      </c>
      <c r="J31" s="65">
        <f>SUM(J22:J29)</f>
        <v>1419153113.95</v>
      </c>
      <c r="K31" s="65">
        <f>SUM(K22:K29)</f>
        <v>1523425959.1999998</v>
      </c>
      <c r="L31" s="65">
        <f>SUM(L22:L29)</f>
        <v>1433111507.0999999</v>
      </c>
      <c r="M31" s="65">
        <f>SUM(M22:M29)</f>
        <v>1402862947.48</v>
      </c>
      <c r="N31" s="65">
        <f>SUM(N22:N29)</f>
        <v>1008391595.5799999</v>
      </c>
      <c r="O31" s="66">
        <f>SUM(O22:O29)</f>
        <v>1436890055.04</v>
      </c>
      <c r="P31" s="66">
        <f>SUM(P22:P29)</f>
        <v>999661387.77999985</v>
      </c>
      <c r="Q31" s="65">
        <f>SUM(Q22:Q29)</f>
        <v>1895844660.55</v>
      </c>
      <c r="R31" s="64">
        <f>SUM(R22:R29)</f>
        <v>16306855377.779999</v>
      </c>
    </row>
    <row r="32" spans="1:32" ht="16.5" thickTop="1" x14ac:dyDescent="0.25">
      <c r="A32" s="17"/>
      <c r="B32" s="4"/>
      <c r="C32" s="4"/>
      <c r="D32" s="4"/>
      <c r="E32" s="4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3"/>
      <c r="Q32" s="62"/>
      <c r="R32" s="45"/>
    </row>
    <row r="33" spans="1:18" ht="15.75" x14ac:dyDescent="0.25">
      <c r="A33" s="15" t="s">
        <v>9</v>
      </c>
      <c r="B33" s="4"/>
      <c r="C33" s="4"/>
      <c r="D33" s="4"/>
      <c r="E33" s="46"/>
      <c r="F33" s="58">
        <v>0</v>
      </c>
      <c r="G33" s="60">
        <f>F34</f>
        <v>445893262.39999962</v>
      </c>
      <c r="H33" s="60">
        <f>G34</f>
        <v>259639.2399995327</v>
      </c>
      <c r="I33" s="60">
        <f>H34</f>
        <v>746786600.13999963</v>
      </c>
      <c r="J33" s="60">
        <f>I34</f>
        <v>366338455.22999978</v>
      </c>
      <c r="K33" s="60">
        <f>J34</f>
        <v>650199433.4599998</v>
      </c>
      <c r="L33" s="60">
        <f>K34</f>
        <v>277032926.41000009</v>
      </c>
      <c r="M33" s="60">
        <f>L34</f>
        <v>36000872.450000048</v>
      </c>
      <c r="N33" s="60">
        <f>M34</f>
        <v>62717545.060000181</v>
      </c>
      <c r="O33" s="61">
        <f>N34</f>
        <v>348648241.21000016</v>
      </c>
      <c r="P33" s="61">
        <f>O34</f>
        <v>379489780.29000008</v>
      </c>
      <c r="Q33" s="60">
        <f>P34</f>
        <v>521338105.35000038</v>
      </c>
      <c r="R33" s="57"/>
    </row>
    <row r="34" spans="1:18" ht="15.75" x14ac:dyDescent="0.25">
      <c r="A34" s="15" t="s">
        <v>8</v>
      </c>
      <c r="B34" s="4"/>
      <c r="C34" s="4"/>
      <c r="D34" s="4"/>
      <c r="E34" s="4"/>
      <c r="F34" s="58">
        <f>F14-(F31-F17)</f>
        <v>445893262.39999962</v>
      </c>
      <c r="G34" s="58">
        <f>G14-(G31-G17)+G33</f>
        <v>259639.2399995327</v>
      </c>
      <c r="H34" s="58">
        <f>H14-(H31-H17)+H33</f>
        <v>746786600.13999963</v>
      </c>
      <c r="I34" s="58">
        <f>I14-(I31-I17)+I33</f>
        <v>366338455.22999978</v>
      </c>
      <c r="J34" s="58">
        <f>J14-(J31-J17)+J33</f>
        <v>650199433.4599998</v>
      </c>
      <c r="K34" s="58">
        <f>K14-(K31-K17)+K33</f>
        <v>277032926.41000009</v>
      </c>
      <c r="L34" s="58">
        <f>L14-(L31-L17)+L33</f>
        <v>36000872.450000048</v>
      </c>
      <c r="M34" s="58">
        <f>M14-(M31-M17)+M33</f>
        <v>62717545.060000181</v>
      </c>
      <c r="N34" s="58">
        <f>N14-(N31-N17)+N33</f>
        <v>348648241.21000016</v>
      </c>
      <c r="O34" s="59">
        <f>O14-(O31-O17)+O33</f>
        <v>379489780.29000008</v>
      </c>
      <c r="P34" s="59">
        <f>P14-(P31-P17)+P33</f>
        <v>521338105.35000038</v>
      </c>
      <c r="Q34" s="58">
        <f>Q14-(Q31-Q17)+Q33</f>
        <v>4.76837158203125E-7</v>
      </c>
      <c r="R34" s="57">
        <f>R18-R31</f>
        <v>0</v>
      </c>
    </row>
    <row r="35" spans="1:18" ht="15.75" x14ac:dyDescent="0.25">
      <c r="A35" s="26"/>
      <c r="B35" s="8"/>
      <c r="C35" s="8"/>
      <c r="D35" s="8"/>
      <c r="E35" s="8"/>
      <c r="F35" s="56"/>
      <c r="G35" s="8"/>
      <c r="H35" s="8"/>
      <c r="I35" s="8"/>
      <c r="J35" s="8"/>
      <c r="K35" s="8"/>
      <c r="L35" s="8"/>
      <c r="M35" s="8"/>
      <c r="N35" s="8"/>
      <c r="O35" s="24"/>
      <c r="P35" s="24"/>
      <c r="Q35" s="8"/>
      <c r="R35" s="55"/>
    </row>
    <row r="36" spans="1:18" ht="15.75" x14ac:dyDescent="0.25">
      <c r="A36" s="54" t="s">
        <v>7</v>
      </c>
      <c r="B36" s="52"/>
      <c r="C36" s="52"/>
      <c r="D36" s="52"/>
      <c r="E36" s="52"/>
      <c r="F36" s="52"/>
      <c r="G36" s="52"/>
      <c r="H36" s="52"/>
      <c r="I36" s="52"/>
      <c r="J36" s="52"/>
      <c r="K36" s="53"/>
      <c r="L36" s="53"/>
      <c r="M36" s="52"/>
      <c r="N36" s="50"/>
      <c r="O36" s="51"/>
      <c r="P36" s="51"/>
      <c r="Q36" s="50"/>
      <c r="R36" s="49"/>
    </row>
    <row r="37" spans="1:18" ht="15.75" x14ac:dyDescent="0.25">
      <c r="A37" s="15" t="s">
        <v>6</v>
      </c>
      <c r="B37" s="4"/>
      <c r="C37" s="4"/>
      <c r="D37" s="4"/>
      <c r="E37" s="4"/>
      <c r="F37" s="4"/>
      <c r="G37" s="4"/>
      <c r="H37" s="48"/>
      <c r="I37" s="4"/>
      <c r="J37" s="4"/>
      <c r="K37" s="46"/>
      <c r="L37" s="46"/>
      <c r="M37" s="4"/>
      <c r="N37" s="48"/>
      <c r="O37" s="47"/>
      <c r="P37" s="47"/>
      <c r="Q37" s="46"/>
      <c r="R37" s="45"/>
    </row>
    <row r="38" spans="1:18" ht="15.75" x14ac:dyDescent="0.25">
      <c r="A38" s="1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5"/>
      <c r="Q38" s="4"/>
      <c r="R38" s="45"/>
    </row>
    <row r="39" spans="1:18" ht="15.75" x14ac:dyDescent="0.25">
      <c r="A39" s="17"/>
      <c r="B39" s="44" t="s">
        <v>5</v>
      </c>
      <c r="C39" s="43"/>
      <c r="D39" s="43"/>
      <c r="E39" s="42"/>
      <c r="F39" s="40">
        <f>F22+F23+F27+F26</f>
        <v>879963452.93000007</v>
      </c>
      <c r="G39" s="40">
        <f>G22+G23+G27+G26</f>
        <v>745082289.5</v>
      </c>
      <c r="H39" s="40">
        <f>H22+H23+H27+H26</f>
        <v>802636753.47000003</v>
      </c>
      <c r="I39" s="40">
        <f>I22+I23+I27+I26</f>
        <v>1042162409.0999999</v>
      </c>
      <c r="J39" s="40">
        <f>J22+J23+J27+J26</f>
        <v>792983576.88999999</v>
      </c>
      <c r="K39" s="40">
        <f>K22+K23+K27+K26</f>
        <v>881187774.54999983</v>
      </c>
      <c r="L39" s="40">
        <f>L22+L23+L27+L26</f>
        <v>797991895.85000002</v>
      </c>
      <c r="M39" s="40">
        <f>M22+M23+M27+M26</f>
        <v>767726511.06999993</v>
      </c>
      <c r="N39" s="40">
        <f>N22+N23+N27+N26</f>
        <v>804849658.80999994</v>
      </c>
      <c r="O39" s="41">
        <f>O22+O23+O27+O26</f>
        <v>793213700.30000007</v>
      </c>
      <c r="P39" s="41">
        <f>P22+P23+P27+P26</f>
        <v>800237770.23999989</v>
      </c>
      <c r="Q39" s="40">
        <f>Q22+Q23+Q27+Q26</f>
        <v>1219715519.28</v>
      </c>
      <c r="R39" s="39">
        <f>R22+R23+R27+R26</f>
        <v>10327751311.99</v>
      </c>
    </row>
    <row r="40" spans="1:18" ht="16.5" thickBot="1" x14ac:dyDescent="0.3">
      <c r="A40" s="17"/>
      <c r="B40" s="38" t="s">
        <v>4</v>
      </c>
      <c r="C40" s="37"/>
      <c r="D40" s="37"/>
      <c r="E40" s="36"/>
      <c r="F40" s="34">
        <f>F15</f>
        <v>16566289.32</v>
      </c>
      <c r="G40" s="34">
        <f>G15</f>
        <v>13798785.75</v>
      </c>
      <c r="H40" s="34">
        <f>H15</f>
        <v>19946633.640000001</v>
      </c>
      <c r="I40" s="34">
        <f>I15</f>
        <v>11523950.74</v>
      </c>
      <c r="J40" s="34">
        <f>J15</f>
        <v>15714673.470000001</v>
      </c>
      <c r="K40" s="34">
        <f>K15</f>
        <v>13097797.199999999</v>
      </c>
      <c r="L40" s="34">
        <f>L15</f>
        <v>16293193.76</v>
      </c>
      <c r="M40" s="34">
        <f>M15</f>
        <v>14357130.67</v>
      </c>
      <c r="N40" s="34">
        <f>N15</f>
        <v>10861083.76</v>
      </c>
      <c r="O40" s="35">
        <f>O15</f>
        <v>13394525.76</v>
      </c>
      <c r="P40" s="35">
        <f>P15</f>
        <v>10277046.15</v>
      </c>
      <c r="Q40" s="34">
        <f>Q15</f>
        <v>15274669.720000001</v>
      </c>
      <c r="R40" s="33">
        <f>R15</f>
        <v>171105779.94000003</v>
      </c>
    </row>
    <row r="41" spans="1:18" ht="17.25" thickTop="1" thickBot="1" x14ac:dyDescent="0.3">
      <c r="A41" s="17"/>
      <c r="B41" s="4"/>
      <c r="C41" s="4"/>
      <c r="D41" s="4"/>
      <c r="E41" s="14" t="s">
        <v>3</v>
      </c>
      <c r="F41" s="31">
        <f>F39-F40</f>
        <v>863397163.61000001</v>
      </c>
      <c r="G41" s="31">
        <f>G39-G40</f>
        <v>731283503.75</v>
      </c>
      <c r="H41" s="31">
        <f>H39-H40</f>
        <v>782690119.83000004</v>
      </c>
      <c r="I41" s="31">
        <f>I39-I40</f>
        <v>1030638458.3599999</v>
      </c>
      <c r="J41" s="31">
        <f>J39-J40</f>
        <v>777268903.41999996</v>
      </c>
      <c r="K41" s="31">
        <f>K39-K40</f>
        <v>868089977.34999979</v>
      </c>
      <c r="L41" s="31">
        <f>L39-L40</f>
        <v>781698702.09000003</v>
      </c>
      <c r="M41" s="31">
        <f>M39-M40</f>
        <v>753369380.39999998</v>
      </c>
      <c r="N41" s="31">
        <f>N39-N40</f>
        <v>793988575.04999995</v>
      </c>
      <c r="O41" s="32">
        <f>O39-O40</f>
        <v>779819174.54000008</v>
      </c>
      <c r="P41" s="32">
        <f>P39-P40</f>
        <v>789960724.08999991</v>
      </c>
      <c r="Q41" s="31">
        <f>Q39-Q40</f>
        <v>1204440849.5599999</v>
      </c>
      <c r="R41" s="30">
        <f>R39-R40</f>
        <v>10156645532.049999</v>
      </c>
    </row>
    <row r="42" spans="1:18" ht="16.5" thickTop="1" x14ac:dyDescent="0.25">
      <c r="A42" s="17"/>
      <c r="B42" s="4"/>
      <c r="C42" s="4"/>
      <c r="D42" s="4"/>
      <c r="E42" s="4"/>
      <c r="F42" s="29"/>
      <c r="G42" s="4"/>
      <c r="H42" s="4"/>
      <c r="I42" s="4"/>
      <c r="J42" s="4"/>
      <c r="K42" s="4"/>
      <c r="L42" s="4"/>
      <c r="M42" s="4"/>
      <c r="N42" s="4"/>
      <c r="O42" s="5"/>
      <c r="P42" s="28"/>
      <c r="Q42" s="4"/>
      <c r="R42" s="27"/>
    </row>
    <row r="43" spans="1:18" ht="15.75" x14ac:dyDescent="0.25">
      <c r="A43" s="1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P43" s="28"/>
      <c r="Q43" s="4"/>
      <c r="R43" s="27"/>
    </row>
    <row r="44" spans="1:18" ht="15.75" x14ac:dyDescent="0.25">
      <c r="A44" s="26"/>
      <c r="B44" s="8"/>
      <c r="C44" s="8"/>
      <c r="D44" s="8"/>
      <c r="E44" s="8"/>
      <c r="F44" s="25"/>
      <c r="G44" s="8"/>
      <c r="H44" s="8"/>
      <c r="I44" s="8"/>
      <c r="J44" s="8"/>
      <c r="K44" s="8"/>
      <c r="L44" s="8"/>
      <c r="M44" s="8"/>
      <c r="N44" s="8"/>
      <c r="O44" s="24"/>
      <c r="P44" s="23"/>
      <c r="Q44" s="8"/>
      <c r="R44" s="7"/>
    </row>
    <row r="45" spans="1:18" ht="15.75" x14ac:dyDescent="0.25">
      <c r="A45" s="22" t="s">
        <v>2</v>
      </c>
      <c r="B45" s="21"/>
      <c r="C45" s="21"/>
      <c r="D45" s="21"/>
      <c r="E45" s="20" t="s">
        <v>1</v>
      </c>
      <c r="F45" s="18">
        <f>F41/F14</f>
        <v>0.44147023262777974</v>
      </c>
      <c r="G45" s="18">
        <f>G41/G14</f>
        <v>0.82082109189539021</v>
      </c>
      <c r="H45" s="18">
        <f>H41/H14</f>
        <v>0.45237701286771037</v>
      </c>
      <c r="I45" s="18">
        <f>I41/I14</f>
        <v>1.1285837580695792</v>
      </c>
      <c r="J45" s="18">
        <f>J41/J14</f>
        <v>0.46079908069075576</v>
      </c>
      <c r="K45" s="18">
        <f>K41/K14</f>
        <v>0.7636633737053683</v>
      </c>
      <c r="L45" s="18">
        <f>L41/L14</f>
        <v>0.66512872958619584</v>
      </c>
      <c r="M45" s="18">
        <f>M41/M14</f>
        <v>0.53249159811987123</v>
      </c>
      <c r="N45" s="18">
        <f>N41/N14</f>
        <v>0.61879950936552908</v>
      </c>
      <c r="O45" s="19">
        <f>O41/O14</f>
        <v>0.53637531829586671</v>
      </c>
      <c r="P45" s="19">
        <f>P41/P14</f>
        <v>0.69855511546190208</v>
      </c>
      <c r="Q45" s="18">
        <f>Q41/Q14</f>
        <v>0.88643419984531791</v>
      </c>
      <c r="R45" s="18">
        <f>R41/R14</f>
        <v>0.62966640389941519</v>
      </c>
    </row>
    <row r="46" spans="1:18" ht="15.75" x14ac:dyDescent="0.25">
      <c r="A46" s="17"/>
      <c r="B46" s="4"/>
      <c r="C46" s="4"/>
      <c r="D46" s="4"/>
      <c r="E46" s="14"/>
      <c r="F46" s="16"/>
      <c r="G46" s="13"/>
      <c r="H46" s="16"/>
      <c r="I46" s="13"/>
      <c r="J46" s="16"/>
      <c r="K46" s="13"/>
      <c r="L46" s="13"/>
      <c r="M46" s="13"/>
      <c r="N46" s="13"/>
      <c r="O46" s="16"/>
      <c r="P46" s="16"/>
      <c r="Q46" s="12"/>
      <c r="R46" s="11"/>
    </row>
    <row r="47" spans="1:18" ht="15.75" x14ac:dyDescent="0.25">
      <c r="A47" s="15" t="s">
        <v>0</v>
      </c>
      <c r="B47" s="4"/>
      <c r="C47" s="4"/>
      <c r="D47" s="4"/>
      <c r="E47" s="14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2"/>
      <c r="R47" s="11"/>
    </row>
    <row r="48" spans="1:18" ht="15.75" x14ac:dyDescent="0.25">
      <c r="A48" s="10"/>
      <c r="B48" s="9"/>
      <c r="C48" s="9"/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7"/>
    </row>
    <row r="49" spans="1:18" ht="15.75" x14ac:dyDescent="0.25">
      <c r="A49" s="3"/>
      <c r="B49" s="6"/>
      <c r="C49" s="6"/>
      <c r="D49" s="6"/>
      <c r="E49" s="4"/>
      <c r="F49" s="4"/>
      <c r="G49" s="4"/>
      <c r="H49" s="4"/>
      <c r="I49" s="4"/>
      <c r="J49" s="4"/>
      <c r="K49" s="4"/>
      <c r="L49" s="5"/>
      <c r="M49" s="4"/>
      <c r="N49" s="4"/>
      <c r="O49" s="4"/>
      <c r="P49" s="4"/>
      <c r="Q49" s="4"/>
      <c r="R49" s="3"/>
    </row>
  </sheetData>
  <mergeCells count="2">
    <mergeCell ref="B14:E14"/>
    <mergeCell ref="B18:E18"/>
  </mergeCells>
  <pageMargins left="0.31496062992125984" right="0" top="1.1811023622047245" bottom="0.78740157480314965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msaiani</dc:creator>
  <cp:lastModifiedBy>msaiani</cp:lastModifiedBy>
  <dcterms:created xsi:type="dcterms:W3CDTF">2018-10-30T13:57:31Z</dcterms:created>
  <dcterms:modified xsi:type="dcterms:W3CDTF">2018-10-30T13:57:55Z</dcterms:modified>
</cp:coreProperties>
</file>