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204941B6-72FD-49C7-BF90-D97B8336FF8A}" xr6:coauthVersionLast="31" xr6:coauthVersionMax="31" xr10:uidLastSave="{00000000-0000-0000-0000-000000000000}"/>
  <bookViews>
    <workbookView xWindow="0" yWindow="0" windowWidth="28800" windowHeight="12810" xr2:uid="{E114AD38-3BAC-4BEA-8403-EC31C5351D28}"/>
  </bookViews>
  <sheets>
    <sheet name="2016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F14" i="1"/>
  <c r="F34" i="1" s="1"/>
  <c r="G33" i="1" s="1"/>
  <c r="G14" i="1"/>
  <c r="H14" i="1"/>
  <c r="I14" i="1"/>
  <c r="J14" i="1"/>
  <c r="K14" i="1"/>
  <c r="L14" i="1"/>
  <c r="M14" i="1"/>
  <c r="N14" i="1"/>
  <c r="O14" i="1"/>
  <c r="P14" i="1"/>
  <c r="Q14" i="1"/>
  <c r="R14" i="1"/>
  <c r="R15" i="1"/>
  <c r="R16" i="1"/>
  <c r="F17" i="1"/>
  <c r="G17" i="1"/>
  <c r="G18" i="1" s="1"/>
  <c r="R18" i="1" s="1"/>
  <c r="R34" i="1" s="1"/>
  <c r="H17" i="1"/>
  <c r="I17" i="1"/>
  <c r="J17" i="1"/>
  <c r="K17" i="1"/>
  <c r="K18" i="1" s="1"/>
  <c r="L17" i="1"/>
  <c r="M17" i="1"/>
  <c r="N17" i="1"/>
  <c r="O17" i="1"/>
  <c r="O18" i="1" s="1"/>
  <c r="P17" i="1"/>
  <c r="Q17" i="1"/>
  <c r="F18" i="1"/>
  <c r="H18" i="1"/>
  <c r="I18" i="1"/>
  <c r="J18" i="1"/>
  <c r="L18" i="1"/>
  <c r="M18" i="1"/>
  <c r="N18" i="1"/>
  <c r="P18" i="1"/>
  <c r="Q18" i="1"/>
  <c r="R22" i="1"/>
  <c r="R23" i="1"/>
  <c r="R24" i="1"/>
  <c r="R25" i="1"/>
  <c r="R31" i="1" s="1"/>
  <c r="R26" i="1"/>
  <c r="R27" i="1"/>
  <c r="I28" i="1"/>
  <c r="I31" i="1" s="1"/>
  <c r="R28" i="1"/>
  <c r="R29" i="1"/>
  <c r="F31" i="1"/>
  <c r="G31" i="1"/>
  <c r="H31" i="1"/>
  <c r="J31" i="1"/>
  <c r="K31" i="1"/>
  <c r="L31" i="1"/>
  <c r="M31" i="1"/>
  <c r="N31" i="1"/>
  <c r="O31" i="1"/>
  <c r="P31" i="1"/>
  <c r="Q31" i="1"/>
  <c r="F39" i="1"/>
  <c r="G39" i="1"/>
  <c r="G41" i="1" s="1"/>
  <c r="G45" i="1" s="1"/>
  <c r="H39" i="1"/>
  <c r="I39" i="1"/>
  <c r="J39" i="1"/>
  <c r="K39" i="1"/>
  <c r="K41" i="1" s="1"/>
  <c r="K45" i="1" s="1"/>
  <c r="L39" i="1"/>
  <c r="M39" i="1"/>
  <c r="N39" i="1"/>
  <c r="O39" i="1"/>
  <c r="O41" i="1" s="1"/>
  <c r="O45" i="1" s="1"/>
  <c r="P39" i="1"/>
  <c r="Q39" i="1"/>
  <c r="R39" i="1"/>
  <c r="F40" i="1"/>
  <c r="F41" i="1" s="1"/>
  <c r="F45" i="1" s="1"/>
  <c r="G40" i="1"/>
  <c r="H40" i="1"/>
  <c r="H41" i="1" s="1"/>
  <c r="H45" i="1" s="1"/>
  <c r="I40" i="1"/>
  <c r="J40" i="1"/>
  <c r="J41" i="1" s="1"/>
  <c r="J45" i="1" s="1"/>
  <c r="K40" i="1"/>
  <c r="L40" i="1"/>
  <c r="L41" i="1" s="1"/>
  <c r="L45" i="1" s="1"/>
  <c r="M40" i="1"/>
  <c r="N40" i="1"/>
  <c r="N41" i="1" s="1"/>
  <c r="N45" i="1" s="1"/>
  <c r="O40" i="1"/>
  <c r="P40" i="1"/>
  <c r="P41" i="1" s="1"/>
  <c r="P45" i="1" s="1"/>
  <c r="Q40" i="1"/>
  <c r="R40" i="1"/>
  <c r="R41" i="1" s="1"/>
  <c r="R45" i="1" s="1"/>
  <c r="I41" i="1"/>
  <c r="I45" i="1" s="1"/>
  <c r="M41" i="1"/>
  <c r="M45" i="1" s="1"/>
  <c r="Q41" i="1"/>
  <c r="Q45" i="1" s="1"/>
  <c r="I34" i="1" l="1"/>
  <c r="J33" i="1" s="1"/>
  <c r="J34" i="1" s="1"/>
  <c r="K33" i="1" s="1"/>
  <c r="K34" i="1" s="1"/>
  <c r="L33" i="1" s="1"/>
  <c r="L34" i="1" s="1"/>
  <c r="M33" i="1" s="1"/>
  <c r="M34" i="1" s="1"/>
  <c r="N33" i="1" s="1"/>
  <c r="N34" i="1" s="1"/>
  <c r="O33" i="1" s="1"/>
  <c r="O34" i="1" s="1"/>
  <c r="P33" i="1" s="1"/>
  <c r="P34" i="1" s="1"/>
  <c r="Q33" i="1" s="1"/>
  <c r="Q34" i="1" s="1"/>
  <c r="G34" i="1"/>
  <c r="H33" i="1" s="1"/>
  <c r="H34" i="1" s="1"/>
  <c r="I33" i="1" s="1"/>
  <c r="R17" i="1"/>
</calcChain>
</file>

<file path=xl/sharedStrings.xml><?xml version="1.0" encoding="utf-8"?>
<sst xmlns="http://schemas.openxmlformats.org/spreadsheetml/2006/main" count="72" uniqueCount="48">
  <si>
    <t>(*) Obs.: (SIGEO, atualizado até 09/01/17).</t>
  </si>
  <si>
    <t>(B)/(A)</t>
  </si>
  <si>
    <t>IV - APLICAÇÃO</t>
  </si>
  <si>
    <t>(B)</t>
  </si>
  <si>
    <t>(-) Desp. com Pessoal (Reembolsada)QM</t>
  </si>
  <si>
    <t>(+) Profs.do Mag. em atividade no Ens. Bás.</t>
  </si>
  <si>
    <t xml:space="preserve">    DO MAGISTÉRIO EM ATIVIDADE NO ENSINO BÁSICO:</t>
  </si>
  <si>
    <t>III - APLICAÇÃO DE RECURSOS DO FUNDEB NA REMUNERAÇÃO DOS PROFISSIONAIS</t>
  </si>
  <si>
    <t>SALDO FINAL  (I -II)</t>
  </si>
  <si>
    <t>SALDO INICIAL</t>
  </si>
  <si>
    <t>Gasto Efetivo vinculado ao FUNDEB</t>
  </si>
  <si>
    <t xml:space="preserve">(=)           </t>
  </si>
  <si>
    <t>Obrig. Trib. Contrib - PIS/PASEP</t>
  </si>
  <si>
    <t>Insuf. Financ., Obrig. Patr. e Vencimentos</t>
  </si>
  <si>
    <t>Centro Paula Souza</t>
  </si>
  <si>
    <t>Profs.do Mag. em ativ. Ens.Período Integral</t>
  </si>
  <si>
    <t>Demais Servidores do Ensino Médio</t>
  </si>
  <si>
    <t>Demais Servidores do Ens. Fund.</t>
  </si>
  <si>
    <t>Profs.do Mag. em atividade no Ens. Méd.</t>
  </si>
  <si>
    <t>Profs.do Mag. em atividade no Ens.Fund.</t>
  </si>
  <si>
    <t>REALIZADO</t>
  </si>
  <si>
    <t>II - DESPESAS DO FUNDEB: os recursos do Fundo foram  utilizados nas Despesas, conforme segue: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</si>
  <si>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</si>
  <si>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</si>
  <si>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</si>
  <si>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</si>
  <si>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</si>
  <si>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</si>
  <si>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</si>
  <si>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</si>
  <si>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</si>
  <si>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</si>
  <si>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</si>
  <si>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</si>
  <si>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</si>
  <si>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</si>
  <si>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</si>
  <si>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</si>
  <si>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</si>
  <si>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</si>
  <si>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</si>
  <si>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</si>
  <si>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</si>
  <si>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</si>
  <si>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PROJETADO</t>
  </si>
  <si>
    <t>I - RECEITA DO FUNDEB:</t>
  </si>
  <si>
    <t>ANEXO EXPLICATIVO</t>
  </si>
  <si>
    <t>RESUMO DA APLICAÇÃO DOS RECURSOS DO FUNDEB - EXERCÍCIO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</si>
</sst>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4" fillId="0" borderId="2" xfId="0" applyFont="1" applyBorder="1"/>
    <xf numFmtId="49" fontId="2" fillId="0" borderId="2" xfId="0" applyNumberFormat="1" applyFont="1" applyBorder="1" applyAlignment="1"/>
    <xf numFmtId="0" fontId="2" fillId="0" borderId="3" xfId="0" applyFont="1" applyBorder="1"/>
    <xf numFmtId="10" fontId="2" fillId="0" borderId="4" xfId="2" applyNumberFormat="1" applyFont="1" applyBorder="1"/>
    <xf numFmtId="10" fontId="2" fillId="0" borderId="0" xfId="2" applyNumberFormat="1" applyFont="1" applyBorder="1"/>
    <xf numFmtId="10" fontId="5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/>
    <xf numFmtId="0" fontId="3" fillId="0" borderId="5" xfId="0" applyFont="1" applyBorder="1"/>
    <xf numFmtId="10" fontId="2" fillId="2" borderId="6" xfId="2" applyNumberFormat="1" applyFont="1" applyFill="1" applyBorder="1"/>
    <xf numFmtId="10" fontId="5" fillId="2" borderId="6" xfId="2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2" fillId="2" borderId="6" xfId="0" applyFont="1" applyFill="1" applyBorder="1"/>
    <xf numFmtId="164" fontId="3" fillId="0" borderId="2" xfId="0" applyNumberFormat="1" applyFont="1" applyBorder="1"/>
    <xf numFmtId="0" fontId="3" fillId="0" borderId="3" xfId="0" applyFont="1" applyBorder="1"/>
    <xf numFmtId="0" fontId="2" fillId="0" borderId="4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5" fillId="3" borderId="8" xfId="0" applyNumberFormat="1" applyFont="1" applyFill="1" applyBorder="1"/>
    <xf numFmtId="164" fontId="2" fillId="0" borderId="9" xfId="1" applyFont="1" applyBorder="1"/>
    <xf numFmtId="164" fontId="3" fillId="0" borderId="10" xfId="1" applyFont="1" applyBorder="1"/>
    <xf numFmtId="164" fontId="4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2" fillId="2" borderId="14" xfId="1" applyFont="1" applyFill="1" applyBorder="1"/>
    <xf numFmtId="164" fontId="3" fillId="2" borderId="15" xfId="1" applyFont="1" applyFill="1" applyBorder="1"/>
    <xf numFmtId="164" fontId="4" fillId="2" borderId="15" xfId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2" fillId="0" borderId="4" xfId="0" applyNumberFormat="1" applyFont="1" applyBorder="1"/>
    <xf numFmtId="164" fontId="3" fillId="0" borderId="0" xfId="0" applyNumberFormat="1" applyFont="1" applyBorder="1"/>
    <xf numFmtId="43" fontId="3" fillId="0" borderId="0" xfId="0" applyNumberFormat="1" applyFont="1" applyBorder="1"/>
    <xf numFmtId="164" fontId="4" fillId="0" borderId="0" xfId="0" applyNumberFormat="1" applyFont="1" applyBorder="1"/>
    <xf numFmtId="164" fontId="2" fillId="0" borderId="16" xfId="0" applyNumberFormat="1" applyFont="1" applyBorder="1"/>
    <xf numFmtId="164" fontId="3" fillId="0" borderId="17" xfId="0" applyNumberFormat="1" applyFont="1" applyBorder="1"/>
    <xf numFmtId="0" fontId="3" fillId="0" borderId="17" xfId="0" applyFont="1" applyBorder="1"/>
    <xf numFmtId="164" fontId="4" fillId="0" borderId="17" xfId="1" applyFont="1" applyBorder="1"/>
    <xf numFmtId="164" fontId="3" fillId="0" borderId="17" xfId="1" applyFont="1" applyBorder="1"/>
    <xf numFmtId="0" fontId="2" fillId="0" borderId="18" xfId="0" applyFont="1" applyBorder="1"/>
    <xf numFmtId="164" fontId="2" fillId="0" borderId="1" xfId="0" applyNumberFormat="1" applyFont="1" applyBorder="1"/>
    <xf numFmtId="164" fontId="3" fillId="0" borderId="2" xfId="1" applyFont="1" applyBorder="1"/>
    <xf numFmtId="164" fontId="2" fillId="0" borderId="14" xfId="0" applyNumberFormat="1" applyFont="1" applyBorder="1"/>
    <xf numFmtId="164" fontId="2" fillId="0" borderId="15" xfId="1" applyFont="1" applyBorder="1"/>
    <xf numFmtId="164" fontId="5" fillId="0" borderId="15" xfId="1" applyFont="1" applyBorder="1"/>
    <xf numFmtId="164" fontId="2" fillId="0" borderId="15" xfId="0" applyNumberFormat="1" applyFont="1" applyBorder="1"/>
    <xf numFmtId="164" fontId="5" fillId="0" borderId="15" xfId="0" applyNumberFormat="1" applyFont="1" applyBorder="1"/>
    <xf numFmtId="164" fontId="2" fillId="0" borderId="0" xfId="1" applyFont="1" applyBorder="1"/>
    <xf numFmtId="164" fontId="5" fillId="0" borderId="0" xfId="1" applyFont="1" applyBorder="1"/>
    <xf numFmtId="164" fontId="2" fillId="3" borderId="7" xfId="1" applyFont="1" applyFill="1" applyBorder="1"/>
    <xf numFmtId="164" fontId="2" fillId="3" borderId="19" xfId="1" applyFont="1" applyFill="1" applyBorder="1"/>
    <xf numFmtId="164" fontId="5" fillId="3" borderId="19" xfId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164" fontId="2" fillId="0" borderId="23" xfId="0" applyNumberFormat="1" applyFont="1" applyBorder="1"/>
    <xf numFmtId="164" fontId="3" fillId="0" borderId="21" xfId="1" applyFont="1" applyBorder="1"/>
    <xf numFmtId="164" fontId="4" fillId="0" borderId="21" xfId="1" applyFont="1" applyBorder="1"/>
    <xf numFmtId="164" fontId="3" fillId="0" borderId="24" xfId="1" applyFont="1" applyBorder="1"/>
    <xf numFmtId="0" fontId="3" fillId="0" borderId="21" xfId="0" applyFont="1" applyBorder="1"/>
    <xf numFmtId="164" fontId="2" fillId="4" borderId="25" xfId="0" applyNumberFormat="1" applyFont="1" applyFill="1" applyBorder="1"/>
    <xf numFmtId="164" fontId="2" fillId="4" borderId="26" xfId="1" applyFont="1" applyFill="1" applyBorder="1"/>
    <xf numFmtId="164" fontId="5" fillId="4" borderId="26" xfId="1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164" fontId="2" fillId="5" borderId="25" xfId="0" applyNumberFormat="1" applyFont="1" applyFill="1" applyBorder="1"/>
    <xf numFmtId="164" fontId="2" fillId="5" borderId="26" xfId="1" applyFont="1" applyFill="1" applyBorder="1"/>
    <xf numFmtId="164" fontId="5" fillId="5" borderId="26" xfId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164" fontId="2" fillId="2" borderId="25" xfId="0" applyNumberFormat="1" applyFont="1" applyFill="1" applyBorder="1"/>
    <xf numFmtId="164" fontId="2" fillId="2" borderId="26" xfId="1" applyFont="1" applyFill="1" applyBorder="1"/>
    <xf numFmtId="164" fontId="5" fillId="2" borderId="26" xfId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7" xfId="0" applyFont="1" applyBorder="1"/>
    <xf numFmtId="164" fontId="6" fillId="0" borderId="17" xfId="0" applyNumberFormat="1" applyFont="1" applyBorder="1"/>
    <xf numFmtId="10" fontId="6" fillId="0" borderId="17" xfId="2" applyNumberFormat="1" applyFont="1" applyBorder="1"/>
    <xf numFmtId="164" fontId="5" fillId="3" borderId="27" xfId="0" applyNumberFormat="1" applyFont="1" applyFill="1" applyBorder="1"/>
    <xf numFmtId="164" fontId="2" fillId="3" borderId="27" xfId="0" applyNumberFormat="1" applyFont="1" applyFill="1" applyBorder="1"/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4" fontId="2" fillId="6" borderId="7" xfId="0" applyNumberFormat="1" applyFont="1" applyFill="1" applyBorder="1"/>
    <xf numFmtId="164" fontId="5" fillId="6" borderId="27" xfId="0" applyNumberFormat="1" applyFont="1" applyFill="1" applyBorder="1"/>
    <xf numFmtId="164" fontId="2" fillId="6" borderId="27" xfId="0" applyNumberFormat="1" applyFont="1" applyFill="1" applyBorder="1"/>
    <xf numFmtId="0" fontId="3" fillId="6" borderId="28" xfId="0" applyFont="1" applyFill="1" applyBorder="1"/>
    <xf numFmtId="0" fontId="3" fillId="6" borderId="29" xfId="0" applyFont="1" applyFill="1" applyBorder="1"/>
    <xf numFmtId="0" fontId="3" fillId="6" borderId="8" xfId="0" applyFont="1" applyFill="1" applyBorder="1"/>
    <xf numFmtId="164" fontId="2" fillId="6" borderId="30" xfId="1" applyFont="1" applyFill="1" applyBorder="1"/>
    <xf numFmtId="164" fontId="5" fillId="6" borderId="31" xfId="1" applyFont="1" applyFill="1" applyBorder="1"/>
    <xf numFmtId="164" fontId="2" fillId="6" borderId="31" xfId="1" applyFont="1" applyFill="1" applyBorder="1"/>
    <xf numFmtId="0" fontId="3" fillId="6" borderId="32" xfId="0" applyFont="1" applyFill="1" applyBorder="1"/>
    <xf numFmtId="0" fontId="3" fillId="6" borderId="33" xfId="0" applyFont="1" applyFill="1" applyBorder="1"/>
    <xf numFmtId="164" fontId="2" fillId="6" borderId="34" xfId="1" applyFont="1" applyFill="1" applyBorder="1"/>
    <xf numFmtId="164" fontId="5" fillId="6" borderId="35" xfId="1" applyFont="1" applyFill="1" applyBorder="1"/>
    <xf numFmtId="164" fontId="2" fillId="6" borderId="35" xfId="1" applyFont="1" applyFill="1" applyBorder="1"/>
    <xf numFmtId="0" fontId="3" fillId="6" borderId="0" xfId="0" applyFont="1" applyFill="1" applyBorder="1"/>
    <xf numFmtId="0" fontId="3" fillId="6" borderId="36" xfId="0" applyFont="1" applyFill="1" applyBorder="1"/>
    <xf numFmtId="164" fontId="2" fillId="0" borderId="7" xfId="1" applyFont="1" applyBorder="1"/>
    <xf numFmtId="164" fontId="5" fillId="0" borderId="27" xfId="1" applyFont="1" applyBorder="1"/>
    <xf numFmtId="164" fontId="2" fillId="0" borderId="27" xfId="1" applyFont="1" applyBorder="1"/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2" fillId="0" borderId="30" xfId="1" applyFont="1" applyBorder="1"/>
    <xf numFmtId="164" fontId="7" fillId="0" borderId="31" xfId="1" applyFont="1" applyBorder="1"/>
    <xf numFmtId="164" fontId="2" fillId="0" borderId="31" xfId="1" applyFont="1" applyBorder="1"/>
    <xf numFmtId="164" fontId="6" fillId="0" borderId="31" xfId="1" applyFont="1" applyBorder="1"/>
    <xf numFmtId="0" fontId="3" fillId="0" borderId="37" xfId="0" applyFont="1" applyBorder="1"/>
    <xf numFmtId="0" fontId="3" fillId="0" borderId="38" xfId="0" applyFont="1" applyBorder="1"/>
    <xf numFmtId="164" fontId="2" fillId="0" borderId="39" xfId="1" applyFont="1" applyBorder="1"/>
    <xf numFmtId="164" fontId="2" fillId="7" borderId="26" xfId="1" applyFont="1" applyFill="1" applyBorder="1"/>
    <xf numFmtId="164" fontId="5" fillId="0" borderId="26" xfId="1" applyFont="1" applyBorder="1"/>
    <xf numFmtId="164" fontId="2" fillId="0" borderId="26" xfId="1" applyFont="1" applyBorder="1"/>
    <xf numFmtId="0" fontId="3" fillId="0" borderId="5" xfId="0" quotePrefix="1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6" xfId="0" applyFont="1" applyBorder="1"/>
    <xf numFmtId="164" fontId="3" fillId="0" borderId="0" xfId="1" applyFont="1" applyBorder="1"/>
    <xf numFmtId="0" fontId="8" fillId="0" borderId="0" xfId="0" applyFont="1" applyBorder="1"/>
    <xf numFmtId="0" fontId="2" fillId="0" borderId="0" xfId="0" applyFont="1" applyBorder="1"/>
    <xf numFmtId="0" fontId="3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CBC34062-C76F-4928-B14B-C1F21D0F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2E25-C178-4421-ACFB-E3BF41428696}">
  <dimension ref="A1:R48"/>
  <sheetViews>
    <sheetView tabSelected="1" zoomScale="70" zoomScaleNormal="70" workbookViewId="0">
      <selection activeCell="H23" sqref="H23"/>
    </sheetView>
  </sheetViews>
  <sheetFormatPr defaultRowHeight="15" x14ac:dyDescent="0.25"/>
  <cols>
    <col min="1" max="1" width="6.28515625" customWidth="1"/>
    <col min="2" max="2" width="3.85546875" customWidth="1"/>
    <col min="3" max="3" width="11.5703125" customWidth="1"/>
    <col min="4" max="4" width="10" customWidth="1"/>
    <col min="5" max="5" width="20.28515625" customWidth="1"/>
    <col min="6" max="6" width="21.28515625" customWidth="1"/>
    <col min="7" max="7" width="20.5703125" customWidth="1"/>
    <col min="8" max="9" width="20.28515625" customWidth="1"/>
    <col min="10" max="10" width="20.7109375" customWidth="1"/>
    <col min="11" max="11" width="21.7109375" customWidth="1"/>
    <col min="12" max="12" width="22.140625" customWidth="1"/>
    <col min="13" max="14" width="20.85546875" customWidth="1"/>
    <col min="15" max="16" width="20.5703125" customWidth="1"/>
    <col min="17" max="17" width="20.140625" customWidth="1"/>
    <col min="18" max="18" width="22" customWidth="1"/>
  </cols>
  <sheetData>
    <row r="1" spans="1:18" ht="15.75" x14ac:dyDescent="0.25">
      <c r="A1" s="130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26"/>
    </row>
    <row r="2" spans="1:18" ht="15.75" x14ac:dyDescent="0.2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0"/>
    </row>
    <row r="3" spans="1:18" ht="20.25" x14ac:dyDescent="0.3">
      <c r="A3" s="11"/>
      <c r="B3" s="10"/>
      <c r="C3" s="129"/>
      <c r="D3" s="128" t="s">
        <v>47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0"/>
    </row>
    <row r="4" spans="1:18" ht="20.25" x14ac:dyDescent="0.3">
      <c r="A4" s="11"/>
      <c r="B4" s="10"/>
      <c r="C4" s="129"/>
      <c r="D4" s="128" t="s">
        <v>46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27"/>
      <c r="Q4" s="39"/>
      <c r="R4" s="20"/>
    </row>
    <row r="5" spans="1:18" ht="15.75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0"/>
    </row>
    <row r="6" spans="1:18" ht="15.75" x14ac:dyDescent="0.25">
      <c r="A6" s="12"/>
      <c r="B6" s="10"/>
      <c r="C6" s="10"/>
      <c r="D6" s="10"/>
      <c r="E6" s="10"/>
      <c r="F6" s="39"/>
      <c r="G6" s="10"/>
      <c r="H6" s="10"/>
      <c r="I6" s="10"/>
      <c r="J6" s="10"/>
      <c r="K6" s="10"/>
      <c r="L6" s="39"/>
      <c r="M6" s="10"/>
      <c r="N6" s="10"/>
      <c r="O6" s="10"/>
      <c r="P6" s="10"/>
      <c r="Q6" s="10"/>
      <c r="R6" s="38"/>
    </row>
    <row r="7" spans="1:18" ht="15.75" x14ac:dyDescent="0.25">
      <c r="A7" s="12"/>
      <c r="B7" s="10"/>
      <c r="C7" s="10"/>
      <c r="D7" s="10"/>
      <c r="E7" s="10"/>
      <c r="F7" s="39"/>
      <c r="G7" s="10"/>
      <c r="H7" s="10"/>
      <c r="I7" s="10"/>
      <c r="J7" s="10"/>
      <c r="K7" s="10"/>
      <c r="L7" s="39"/>
      <c r="M7" s="39"/>
      <c r="N7" s="10"/>
      <c r="O7" s="10"/>
      <c r="P7" s="10"/>
      <c r="Q7" s="10"/>
      <c r="R7" s="20"/>
    </row>
    <row r="8" spans="1:18" ht="15.75" x14ac:dyDescent="0.25">
      <c r="A8" s="47" t="s">
        <v>45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26"/>
    </row>
    <row r="9" spans="1:18" ht="15.75" x14ac:dyDescent="0.25">
      <c r="A9" s="12"/>
      <c r="B9" s="10"/>
      <c r="C9" s="10"/>
      <c r="D9" s="10"/>
      <c r="E9" s="10"/>
      <c r="F9" s="82" t="s">
        <v>20</v>
      </c>
      <c r="G9" s="82" t="s">
        <v>20</v>
      </c>
      <c r="H9" s="82" t="s">
        <v>20</v>
      </c>
      <c r="I9" s="82" t="s">
        <v>20</v>
      </c>
      <c r="J9" s="82" t="s">
        <v>20</v>
      </c>
      <c r="K9" s="82" t="s">
        <v>20</v>
      </c>
      <c r="L9" s="82" t="s">
        <v>20</v>
      </c>
      <c r="M9" s="82" t="s">
        <v>20</v>
      </c>
      <c r="N9" s="82" t="s">
        <v>20</v>
      </c>
      <c r="O9" s="82" t="s">
        <v>20</v>
      </c>
      <c r="P9" s="82" t="s">
        <v>20</v>
      </c>
      <c r="Q9" s="82" t="s">
        <v>20</v>
      </c>
      <c r="R9" s="81" t="s">
        <v>44</v>
      </c>
    </row>
    <row r="10" spans="1:18" ht="15.75" x14ac:dyDescent="0.25">
      <c r="A10" s="12"/>
      <c r="B10" s="10"/>
      <c r="C10" s="10"/>
      <c r="D10" s="10"/>
      <c r="E10" s="10"/>
      <c r="F10" s="125" t="s">
        <v>43</v>
      </c>
      <c r="G10" s="125" t="s">
        <v>42</v>
      </c>
      <c r="H10" s="125" t="s">
        <v>41</v>
      </c>
      <c r="I10" s="125" t="s">
        <v>40</v>
      </c>
      <c r="J10" s="125" t="s">
        <v>39</v>
      </c>
      <c r="K10" s="125" t="s">
        <v>38</v>
      </c>
      <c r="L10" s="125" t="s">
        <v>37</v>
      </c>
      <c r="M10" s="125" t="s">
        <v>36</v>
      </c>
      <c r="N10" s="125" t="s">
        <v>35</v>
      </c>
      <c r="O10" s="125" t="s">
        <v>34</v>
      </c>
      <c r="P10" s="125" t="s">
        <v>33</v>
      </c>
      <c r="Q10" s="125" t="s">
        <v>32</v>
      </c>
      <c r="R10" s="124" t="s">
        <v>31</v>
      </c>
    </row>
    <row r="11" spans="1:18" ht="15.75" x14ac:dyDescent="0.25">
      <c r="A11" s="123" t="s">
        <v>30</v>
      </c>
      <c r="B11" s="31" t="s">
        <v>29</v>
      </c>
      <c r="C11" s="30"/>
      <c r="D11" s="30"/>
      <c r="E11" s="30"/>
      <c r="F11" s="122">
        <v>1745589637.6199996</v>
      </c>
      <c r="G11" s="122">
        <v>1126796119.8299997</v>
      </c>
      <c r="H11" s="121">
        <v>1646615042.02</v>
      </c>
      <c r="I11" s="122">
        <v>1119510281.75</v>
      </c>
      <c r="J11" s="122">
        <v>1373910076.76</v>
      </c>
      <c r="K11" s="122">
        <v>1055258971.78</v>
      </c>
      <c r="L11" s="120">
        <v>1150814020.6199999</v>
      </c>
      <c r="M11" s="122">
        <v>1369617539.8099999</v>
      </c>
      <c r="N11" s="122">
        <v>1050180036.62</v>
      </c>
      <c r="O11" s="122">
        <v>1167150250.3699999</v>
      </c>
      <c r="P11" s="122">
        <v>1344064536.22</v>
      </c>
      <c r="Q11" s="121">
        <v>1444371570.27</v>
      </c>
      <c r="R11" s="119">
        <f>SUM(F11:Q11)</f>
        <v>15593878083.67</v>
      </c>
    </row>
    <row r="12" spans="1:18" ht="15.75" x14ac:dyDescent="0.25">
      <c r="A12" s="12"/>
      <c r="B12" s="31" t="s">
        <v>28</v>
      </c>
      <c r="C12" s="30"/>
      <c r="D12" s="30"/>
      <c r="E12" s="30"/>
      <c r="F12" s="122">
        <v>11355598.810000001</v>
      </c>
      <c r="G12" s="121">
        <v>14189723.699999999</v>
      </c>
      <c r="H12" s="121">
        <v>17718434.530000001</v>
      </c>
      <c r="I12" s="122">
        <v>12892805.01</v>
      </c>
      <c r="J12" s="122">
        <v>8701202.2300000004</v>
      </c>
      <c r="K12" s="122">
        <v>7274252.54</v>
      </c>
      <c r="L12" s="122">
        <v>3993139.46</v>
      </c>
      <c r="M12" s="122">
        <v>3721536.3</v>
      </c>
      <c r="N12" s="122">
        <v>6066163.96</v>
      </c>
      <c r="O12" s="122">
        <v>7514246.1699999999</v>
      </c>
      <c r="P12" s="121">
        <v>9654069.1600000001</v>
      </c>
      <c r="Q12" s="120">
        <v>11739259.560000001</v>
      </c>
      <c r="R12" s="119">
        <f>SUM(F12:Q12)</f>
        <v>114820431.42999999</v>
      </c>
    </row>
    <row r="13" spans="1:18" ht="16.5" thickBot="1" x14ac:dyDescent="0.3">
      <c r="A13" s="12"/>
      <c r="B13" s="118" t="s">
        <v>27</v>
      </c>
      <c r="C13" s="117"/>
      <c r="D13" s="117"/>
      <c r="E13" s="117"/>
      <c r="F13" s="115"/>
      <c r="G13" s="116"/>
      <c r="H13" s="114"/>
      <c r="I13" s="114"/>
      <c r="J13" s="115"/>
      <c r="K13" s="115"/>
      <c r="L13" s="115"/>
      <c r="M13" s="114"/>
      <c r="N13" s="115"/>
      <c r="O13" s="115"/>
      <c r="P13" s="114"/>
      <c r="Q13" s="114">
        <v>0</v>
      </c>
      <c r="R13" s="113">
        <f>SUM(F13:Q13)</f>
        <v>0</v>
      </c>
    </row>
    <row r="14" spans="1:18" ht="17.25" thickTop="1" thickBot="1" x14ac:dyDescent="0.3">
      <c r="A14" s="12"/>
      <c r="B14" s="112" t="s">
        <v>26</v>
      </c>
      <c r="C14" s="111"/>
      <c r="D14" s="111"/>
      <c r="E14" s="110"/>
      <c r="F14" s="109">
        <f>SUM(F11:F13)</f>
        <v>1756945236.4299996</v>
      </c>
      <c r="G14" s="109">
        <f>SUM(G11:G13)</f>
        <v>1140985843.5299997</v>
      </c>
      <c r="H14" s="108">
        <f>SUM(H11:H13)</f>
        <v>1664333476.55</v>
      </c>
      <c r="I14" s="109">
        <f>SUM(I11:I13)</f>
        <v>1132403086.76</v>
      </c>
      <c r="J14" s="109">
        <f>SUM(J11:J13)</f>
        <v>1382611278.99</v>
      </c>
      <c r="K14" s="109">
        <f>SUM(K11:K13)</f>
        <v>1062533224.3199999</v>
      </c>
      <c r="L14" s="109">
        <f>SUM(L11:L13)</f>
        <v>1154807160.0799999</v>
      </c>
      <c r="M14" s="109">
        <f>SUM(M11:M13)</f>
        <v>1373339076.1099999</v>
      </c>
      <c r="N14" s="109">
        <f>SUM(N11:N13)</f>
        <v>1056246200.58</v>
      </c>
      <c r="O14" s="109">
        <f>SUM(O11:O13)</f>
        <v>1174664496.54</v>
      </c>
      <c r="P14" s="109">
        <f>SUM(P11:P13)</f>
        <v>1353718605.3800001</v>
      </c>
      <c r="Q14" s="108">
        <f>SUM(Q11:Q13)</f>
        <v>1456110829.8299999</v>
      </c>
      <c r="R14" s="107">
        <f>SUM(R11:R13)</f>
        <v>15708698515.1</v>
      </c>
    </row>
    <row r="15" spans="1:18" ht="16.5" thickTop="1" x14ac:dyDescent="0.25">
      <c r="A15" s="12"/>
      <c r="B15" s="106" t="s">
        <v>25</v>
      </c>
      <c r="C15" s="105"/>
      <c r="D15" s="105"/>
      <c r="E15" s="105"/>
      <c r="F15" s="104">
        <v>22900323.390000001</v>
      </c>
      <c r="G15" s="104">
        <v>19210262.510000002</v>
      </c>
      <c r="H15" s="103">
        <v>22626055.960000001</v>
      </c>
      <c r="I15" s="104">
        <v>18304536.989999998</v>
      </c>
      <c r="J15" s="104">
        <v>19678259.460000001</v>
      </c>
      <c r="K15" s="104">
        <v>15381737.890000001</v>
      </c>
      <c r="L15" s="104">
        <v>12247169.26</v>
      </c>
      <c r="M15" s="104">
        <v>20290071.59</v>
      </c>
      <c r="N15" s="104">
        <v>11853958.189999999</v>
      </c>
      <c r="O15" s="104">
        <v>12509505.960000001</v>
      </c>
      <c r="P15" s="104">
        <v>14258516.539999999</v>
      </c>
      <c r="Q15" s="103">
        <v>22566750.059999999</v>
      </c>
      <c r="R15" s="102">
        <f>SUM(F15:Q15)</f>
        <v>211827147.80000001</v>
      </c>
    </row>
    <row r="16" spans="1:18" ht="16.5" thickBot="1" x14ac:dyDescent="0.3">
      <c r="A16" s="12"/>
      <c r="B16" s="101" t="s">
        <v>24</v>
      </c>
      <c r="C16" s="100"/>
      <c r="D16" s="100"/>
      <c r="E16" s="100"/>
      <c r="F16" s="99">
        <v>688014.98</v>
      </c>
      <c r="G16" s="99">
        <v>375403.45</v>
      </c>
      <c r="H16" s="98">
        <v>689102.69</v>
      </c>
      <c r="I16" s="99">
        <v>435624.34</v>
      </c>
      <c r="J16" s="99">
        <v>534233.47</v>
      </c>
      <c r="K16" s="99">
        <v>423400.03</v>
      </c>
      <c r="L16" s="99">
        <v>335832.31</v>
      </c>
      <c r="M16" s="99">
        <v>596553.06999999995</v>
      </c>
      <c r="N16" s="99">
        <v>383404.69</v>
      </c>
      <c r="O16" s="99">
        <v>314423.86</v>
      </c>
      <c r="P16" s="99">
        <v>472848.62</v>
      </c>
      <c r="Q16" s="98">
        <v>783072.29</v>
      </c>
      <c r="R16" s="97">
        <f>SUM(F16:Q16)</f>
        <v>6031913.8000000007</v>
      </c>
    </row>
    <row r="17" spans="1:18" ht="17.25" thickTop="1" thickBot="1" x14ac:dyDescent="0.3">
      <c r="A17" s="12"/>
      <c r="B17" s="96" t="s">
        <v>23</v>
      </c>
      <c r="C17" s="95"/>
      <c r="D17" s="95"/>
      <c r="E17" s="94"/>
      <c r="F17" s="93">
        <f>SUM(F15:F16)</f>
        <v>23588338.370000001</v>
      </c>
      <c r="G17" s="93">
        <f>SUM(G15:G16)</f>
        <v>19585665.960000001</v>
      </c>
      <c r="H17" s="92">
        <f>SUM(H15:H16)</f>
        <v>23315158.650000002</v>
      </c>
      <c r="I17" s="93">
        <f>SUM(I15:I16)</f>
        <v>18740161.329999998</v>
      </c>
      <c r="J17" s="93">
        <f>SUM(J15:J16)</f>
        <v>20212492.93</v>
      </c>
      <c r="K17" s="93">
        <f>SUM(K15:K16)</f>
        <v>15805137.92</v>
      </c>
      <c r="L17" s="93">
        <f>SUM(L15:L16)</f>
        <v>12583001.57</v>
      </c>
      <c r="M17" s="93">
        <f>SUM(M15:M16)</f>
        <v>20886624.66</v>
      </c>
      <c r="N17" s="93">
        <f>SUM(N15:N16)</f>
        <v>12237362.879999999</v>
      </c>
      <c r="O17" s="93">
        <f>SUM(O15:O16)</f>
        <v>12823929.82</v>
      </c>
      <c r="P17" s="93">
        <f>SUM(P15:P16)</f>
        <v>14731365.159999998</v>
      </c>
      <c r="Q17" s="92">
        <f>Q15+Q16</f>
        <v>23349822.349999998</v>
      </c>
      <c r="R17" s="91">
        <f>SUM(F17:Q17)</f>
        <v>217859061.59999999</v>
      </c>
    </row>
    <row r="18" spans="1:18" ht="17.25" thickTop="1" thickBot="1" x14ac:dyDescent="0.3">
      <c r="A18" s="19"/>
      <c r="B18" s="90" t="s">
        <v>22</v>
      </c>
      <c r="C18" s="89"/>
      <c r="D18" s="89"/>
      <c r="E18" s="88"/>
      <c r="F18" s="87">
        <f>F11+F12+F13+F17</f>
        <v>1780533574.7999995</v>
      </c>
      <c r="G18" s="87">
        <f>G11+G12+G13+G17</f>
        <v>1160571509.4899998</v>
      </c>
      <c r="H18" s="86">
        <f>H11+H12+H13+H17</f>
        <v>1687648635.2</v>
      </c>
      <c r="I18" s="87">
        <f>I11+I12+I13+I17</f>
        <v>1151143248.0899999</v>
      </c>
      <c r="J18" s="87">
        <f>J11+J12+J13+J17</f>
        <v>1402823771.9200001</v>
      </c>
      <c r="K18" s="87">
        <f>K11+K12+K13+K17</f>
        <v>1078338362.24</v>
      </c>
      <c r="L18" s="87">
        <f>L11+L12+L13+L17</f>
        <v>1167390161.6499999</v>
      </c>
      <c r="M18" s="87">
        <f>M11+M12+M13+M17</f>
        <v>1394225700.77</v>
      </c>
      <c r="N18" s="87">
        <f>N11+N12+N13+N17</f>
        <v>1068483563.46</v>
      </c>
      <c r="O18" s="87">
        <f>O11+O12+O13+O17</f>
        <v>1187488426.3599999</v>
      </c>
      <c r="P18" s="87">
        <f>P11+P12+P13+P17</f>
        <v>1368449970.5400002</v>
      </c>
      <c r="Q18" s="86">
        <f>Q11+Q12+Q13+Q17</f>
        <v>1479460652.1799998</v>
      </c>
      <c r="R18" s="23">
        <f>SUM(F18:Q18)</f>
        <v>15926557576.700001</v>
      </c>
    </row>
    <row r="19" spans="1:18" ht="16.5" thickTop="1" x14ac:dyDescent="0.25">
      <c r="A19" s="47" t="s">
        <v>21</v>
      </c>
      <c r="B19" s="44"/>
      <c r="C19" s="44"/>
      <c r="D19" s="44"/>
      <c r="E19" s="44"/>
      <c r="F19" s="44"/>
      <c r="G19" s="83"/>
      <c r="H19" s="83"/>
      <c r="I19" s="83"/>
      <c r="J19" s="83"/>
      <c r="K19" s="85"/>
      <c r="L19" s="84"/>
      <c r="M19" s="83"/>
      <c r="N19" s="83"/>
      <c r="O19" s="44"/>
      <c r="P19" s="83"/>
      <c r="Q19" s="83"/>
      <c r="R19" s="42"/>
    </row>
    <row r="20" spans="1:18" ht="15.75" x14ac:dyDescent="0.25">
      <c r="A20" s="11"/>
      <c r="B20" s="10"/>
      <c r="C20" s="10"/>
      <c r="D20" s="10"/>
      <c r="E20" s="10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/>
    </row>
    <row r="21" spans="1:18" ht="15.75" x14ac:dyDescent="0.25">
      <c r="A21" s="12"/>
      <c r="B21" s="10"/>
      <c r="C21" s="10"/>
      <c r="D21" s="10"/>
      <c r="E21" s="10"/>
      <c r="F21" s="82" t="s">
        <v>20</v>
      </c>
      <c r="G21" s="82" t="s">
        <v>20</v>
      </c>
      <c r="H21" s="82" t="s">
        <v>20</v>
      </c>
      <c r="I21" s="82" t="s">
        <v>20</v>
      </c>
      <c r="J21" s="82" t="s">
        <v>20</v>
      </c>
      <c r="K21" s="82" t="s">
        <v>20</v>
      </c>
      <c r="L21" s="82" t="s">
        <v>20</v>
      </c>
      <c r="M21" s="82" t="s">
        <v>20</v>
      </c>
      <c r="N21" s="82" t="s">
        <v>20</v>
      </c>
      <c r="O21" s="82" t="s">
        <v>20</v>
      </c>
      <c r="P21" s="82" t="s">
        <v>20</v>
      </c>
      <c r="Q21" s="82" t="s">
        <v>20</v>
      </c>
      <c r="R21" s="81" t="s">
        <v>20</v>
      </c>
    </row>
    <row r="22" spans="1:18" ht="15.75" x14ac:dyDescent="0.25">
      <c r="A22" s="12">
        <v>5161</v>
      </c>
      <c r="B22" s="37" t="s">
        <v>19</v>
      </c>
      <c r="C22" s="36"/>
      <c r="D22" s="36"/>
      <c r="E22" s="36"/>
      <c r="F22" s="79">
        <v>570742388.60000002</v>
      </c>
      <c r="G22" s="79">
        <v>464183136.69</v>
      </c>
      <c r="H22" s="79">
        <v>501148141.36000001</v>
      </c>
      <c r="I22" s="79">
        <v>743474169.09000003</v>
      </c>
      <c r="J22" s="79">
        <v>510060234.99000001</v>
      </c>
      <c r="K22" s="79">
        <v>551300934.47000003</v>
      </c>
      <c r="L22" s="80">
        <v>510278061.19999999</v>
      </c>
      <c r="M22" s="79">
        <v>500432297.32999998</v>
      </c>
      <c r="N22" s="79">
        <v>518543395.48000002</v>
      </c>
      <c r="O22" s="79">
        <v>513886994.79000002</v>
      </c>
      <c r="P22" s="79">
        <v>512022430.92000002</v>
      </c>
      <c r="Q22" s="79">
        <v>752287016.52999997</v>
      </c>
      <c r="R22" s="78">
        <f>SUM(F22:Q22)</f>
        <v>6648359201.4500008</v>
      </c>
    </row>
    <row r="23" spans="1:18" ht="15.75" x14ac:dyDescent="0.25">
      <c r="A23" s="12">
        <v>5757</v>
      </c>
      <c r="B23" s="37" t="s">
        <v>18</v>
      </c>
      <c r="C23" s="36"/>
      <c r="D23" s="36"/>
      <c r="E23" s="36"/>
      <c r="F23" s="79">
        <v>306000568.60000002</v>
      </c>
      <c r="G23" s="79">
        <v>250082225.30000001</v>
      </c>
      <c r="H23" s="79">
        <v>268543589.08999997</v>
      </c>
      <c r="I23" s="79">
        <v>398738038.19999999</v>
      </c>
      <c r="J23" s="79">
        <v>266737434.40000001</v>
      </c>
      <c r="K23" s="79">
        <v>295668178.99000001</v>
      </c>
      <c r="L23" s="80">
        <v>273674521.11000001</v>
      </c>
      <c r="M23" s="79">
        <v>268427497.75999999</v>
      </c>
      <c r="N23" s="79">
        <v>278014035.48000002</v>
      </c>
      <c r="O23" s="79">
        <v>275580260.47000003</v>
      </c>
      <c r="P23" s="79">
        <v>274516932.99000001</v>
      </c>
      <c r="Q23" s="79">
        <v>402307616.74000001</v>
      </c>
      <c r="R23" s="78">
        <f>SUM(F23:Q23)</f>
        <v>3558290899.1299992</v>
      </c>
    </row>
    <row r="24" spans="1:18" ht="15.75" x14ac:dyDescent="0.25">
      <c r="A24" s="12">
        <v>5160</v>
      </c>
      <c r="B24" s="77" t="s">
        <v>17</v>
      </c>
      <c r="C24" s="76"/>
      <c r="D24" s="76"/>
      <c r="E24" s="76"/>
      <c r="F24" s="74">
        <v>146015192.06999999</v>
      </c>
      <c r="G24" s="74">
        <v>125244122.14</v>
      </c>
      <c r="H24" s="74">
        <v>128317065.64</v>
      </c>
      <c r="I24" s="74">
        <v>189698283.16</v>
      </c>
      <c r="J24" s="74">
        <v>128480626.84</v>
      </c>
      <c r="K24" s="74">
        <v>135468255.43000001</v>
      </c>
      <c r="L24" s="75">
        <v>132183031.5</v>
      </c>
      <c r="M24" s="74">
        <v>129844746.56999999</v>
      </c>
      <c r="N24" s="74">
        <v>134413076.55000001</v>
      </c>
      <c r="O24" s="74">
        <v>133509177.45999999</v>
      </c>
      <c r="P24" s="74">
        <v>131608564.52</v>
      </c>
      <c r="Q24" s="74">
        <v>187312516.41</v>
      </c>
      <c r="R24" s="73">
        <f>SUM(F24:Q24)</f>
        <v>1702094658.29</v>
      </c>
    </row>
    <row r="25" spans="1:18" ht="15.75" x14ac:dyDescent="0.25">
      <c r="A25" s="12">
        <v>5759</v>
      </c>
      <c r="B25" s="77" t="s">
        <v>16</v>
      </c>
      <c r="C25" s="76"/>
      <c r="D25" s="76"/>
      <c r="E25" s="76"/>
      <c r="F25" s="74">
        <v>88220368.890000001</v>
      </c>
      <c r="G25" s="74">
        <v>75539783.590000004</v>
      </c>
      <c r="H25" s="74">
        <v>77272645.209999993</v>
      </c>
      <c r="I25" s="74">
        <v>113976590.5</v>
      </c>
      <c r="J25" s="74">
        <v>77401826.209999993</v>
      </c>
      <c r="K25" s="74">
        <v>81074327.349999994</v>
      </c>
      <c r="L25" s="75">
        <v>78895677.370000005</v>
      </c>
      <c r="M25" s="74">
        <v>77431814.879999995</v>
      </c>
      <c r="N25" s="74">
        <v>80153371.060000002</v>
      </c>
      <c r="O25" s="74">
        <v>79560663.890000001</v>
      </c>
      <c r="P25" s="74">
        <v>78418726.090000004</v>
      </c>
      <c r="Q25" s="74">
        <v>111777173.31999999</v>
      </c>
      <c r="R25" s="73">
        <f>SUM(F25:Q25)</f>
        <v>1019722968.3599999</v>
      </c>
    </row>
    <row r="26" spans="1:18" ht="15.75" x14ac:dyDescent="0.25">
      <c r="A26" s="12">
        <v>6136</v>
      </c>
      <c r="B26" s="37" t="s">
        <v>15</v>
      </c>
      <c r="C26" s="36"/>
      <c r="D26" s="36"/>
      <c r="E26" s="36"/>
      <c r="F26" s="79">
        <v>646162.67000000004</v>
      </c>
      <c r="G26" s="79">
        <v>434162.85</v>
      </c>
      <c r="H26" s="79">
        <v>446478.35</v>
      </c>
      <c r="I26" s="79">
        <v>689157.01</v>
      </c>
      <c r="J26" s="79">
        <v>411012.37</v>
      </c>
      <c r="K26" s="79">
        <v>464100.69</v>
      </c>
      <c r="L26" s="80">
        <v>440151.3</v>
      </c>
      <c r="M26" s="79">
        <v>441131.9</v>
      </c>
      <c r="N26" s="79">
        <v>425827.68</v>
      </c>
      <c r="O26" s="79">
        <v>499925.98</v>
      </c>
      <c r="P26" s="79">
        <v>438944.79</v>
      </c>
      <c r="Q26" s="79">
        <v>657677.27</v>
      </c>
      <c r="R26" s="78">
        <f>SUM(F26:Q26)</f>
        <v>5994732.8599999994</v>
      </c>
    </row>
    <row r="27" spans="1:18" ht="15.75" x14ac:dyDescent="0.25">
      <c r="A27" s="12">
        <v>5852</v>
      </c>
      <c r="B27" s="37" t="s">
        <v>14</v>
      </c>
      <c r="C27" s="36"/>
      <c r="D27" s="36"/>
      <c r="E27" s="36"/>
      <c r="F27" s="79">
        <v>9818187.75</v>
      </c>
      <c r="G27" s="79">
        <v>17962318.780000001</v>
      </c>
      <c r="H27" s="79">
        <v>18665408.149999999</v>
      </c>
      <c r="I27" s="79">
        <v>31152580.629999999</v>
      </c>
      <c r="J27" s="79">
        <v>18943049.109999999</v>
      </c>
      <c r="K27" s="79">
        <v>19031925.809999999</v>
      </c>
      <c r="L27" s="80">
        <v>20458649.449999999</v>
      </c>
      <c r="M27" s="79">
        <v>20397628.66</v>
      </c>
      <c r="N27" s="79">
        <v>20949875.559999999</v>
      </c>
      <c r="O27" s="79">
        <v>21229563.120000001</v>
      </c>
      <c r="P27" s="79">
        <v>27820880.940000001</v>
      </c>
      <c r="Q27" s="79">
        <v>45660555.600000001</v>
      </c>
      <c r="R27" s="78">
        <f>SUM(F27:Q27)</f>
        <v>272090623.56</v>
      </c>
    </row>
    <row r="28" spans="1:18" ht="15.75" x14ac:dyDescent="0.25">
      <c r="A28" s="12">
        <v>6178</v>
      </c>
      <c r="B28" s="77" t="s">
        <v>13</v>
      </c>
      <c r="C28" s="76"/>
      <c r="D28" s="76"/>
      <c r="E28" s="76"/>
      <c r="F28" s="74">
        <v>387546448.06999999</v>
      </c>
      <c r="G28" s="74">
        <v>399849732.45999998</v>
      </c>
      <c r="H28" s="74">
        <v>399137234.48000002</v>
      </c>
      <c r="I28" s="74">
        <f>7666645.97+398616919.1</f>
        <v>406283565.07000005</v>
      </c>
      <c r="J28" s="74">
        <v>405676459.39999998</v>
      </c>
      <c r="K28" s="74">
        <v>406409488.85000002</v>
      </c>
      <c r="L28" s="75">
        <v>122256.54</v>
      </c>
      <c r="M28" s="74"/>
      <c r="N28" s="74"/>
      <c r="O28" s="74"/>
      <c r="P28" s="74"/>
      <c r="Q28" s="74">
        <v>314979308.17999864</v>
      </c>
      <c r="R28" s="73">
        <f>SUM(F28:Q28)</f>
        <v>2720004493.0499983</v>
      </c>
    </row>
    <row r="29" spans="1:18" ht="15.75" x14ac:dyDescent="0.25">
      <c r="A29" s="12">
        <v>6178</v>
      </c>
      <c r="B29" s="72" t="s">
        <v>12</v>
      </c>
      <c r="C29" s="71"/>
      <c r="D29" s="71"/>
      <c r="E29" s="71"/>
      <c r="F29" s="69"/>
      <c r="G29" s="69"/>
      <c r="H29" s="69"/>
      <c r="I29" s="69"/>
      <c r="J29" s="69"/>
      <c r="K29" s="69"/>
      <c r="L29" s="70"/>
      <c r="M29" s="69"/>
      <c r="N29" s="69"/>
      <c r="O29" s="69"/>
      <c r="P29" s="69"/>
      <c r="Q29" s="69"/>
      <c r="R29" s="68">
        <f>SUM(F29:Q29)</f>
        <v>0</v>
      </c>
    </row>
    <row r="30" spans="1:18" ht="16.5" thickBot="1" x14ac:dyDescent="0.3">
      <c r="A30" s="12"/>
      <c r="B30" s="67"/>
      <c r="C30" s="67"/>
      <c r="D30" s="67"/>
      <c r="E30" s="67"/>
      <c r="F30" s="64"/>
      <c r="G30" s="64"/>
      <c r="H30" s="64"/>
      <c r="I30" s="64"/>
      <c r="J30" s="64"/>
      <c r="K30" s="66"/>
      <c r="L30" s="65"/>
      <c r="M30" s="64"/>
      <c r="N30" s="64"/>
      <c r="O30" s="64"/>
      <c r="P30" s="64"/>
      <c r="Q30" s="64"/>
      <c r="R30" s="63"/>
    </row>
    <row r="31" spans="1:18" ht="17.25" thickTop="1" thickBot="1" x14ac:dyDescent="0.3">
      <c r="A31" s="12"/>
      <c r="B31" s="62" t="s">
        <v>11</v>
      </c>
      <c r="C31" s="61" t="s">
        <v>10</v>
      </c>
      <c r="D31" s="61"/>
      <c r="E31" s="60"/>
      <c r="F31" s="58">
        <f>SUM(F22:F29)</f>
        <v>1508989316.6500001</v>
      </c>
      <c r="G31" s="58">
        <f>SUM(G22:G29)</f>
        <v>1333295481.8099999</v>
      </c>
      <c r="H31" s="58">
        <f>SUM(H22:H29)</f>
        <v>1393530562.2800002</v>
      </c>
      <c r="I31" s="58">
        <f>SUM(I22:I29)</f>
        <v>1884012383.6600003</v>
      </c>
      <c r="J31" s="58">
        <f>SUM(J22:J29)</f>
        <v>1407710643.3200002</v>
      </c>
      <c r="K31" s="58">
        <f>SUM(K22:K29)</f>
        <v>1489417211.5900002</v>
      </c>
      <c r="L31" s="59">
        <f>SUM(L22:L29)</f>
        <v>1016052348.4699999</v>
      </c>
      <c r="M31" s="58">
        <f>SUM(M22:M29)</f>
        <v>996975117.09999979</v>
      </c>
      <c r="N31" s="58">
        <f>SUM(N22:N29)</f>
        <v>1032499581.8099998</v>
      </c>
      <c r="O31" s="58">
        <f>SUM(O22:O29)</f>
        <v>1024266585.71</v>
      </c>
      <c r="P31" s="58">
        <f>SUM(P22:P29)</f>
        <v>1024826480.2500001</v>
      </c>
      <c r="Q31" s="58">
        <f>SUM(Q22:Q29)</f>
        <v>1814981864.0499985</v>
      </c>
      <c r="R31" s="57">
        <f>SUM(R22:R29)</f>
        <v>15926557576.699997</v>
      </c>
    </row>
    <row r="32" spans="1:18" ht="16.5" thickTop="1" x14ac:dyDescent="0.25">
      <c r="A32" s="12"/>
      <c r="B32" s="10"/>
      <c r="C32" s="10"/>
      <c r="D32" s="10"/>
      <c r="E32" s="10"/>
      <c r="F32" s="55"/>
      <c r="G32" s="55"/>
      <c r="H32" s="55"/>
      <c r="I32" s="55"/>
      <c r="J32" s="55"/>
      <c r="K32" s="55"/>
      <c r="L32" s="56"/>
      <c r="M32" s="55"/>
      <c r="N32" s="55"/>
      <c r="O32" s="55"/>
      <c r="P32" s="55"/>
      <c r="Q32" s="55"/>
      <c r="R32" s="38"/>
    </row>
    <row r="33" spans="1:18" ht="15.75" x14ac:dyDescent="0.25">
      <c r="A33" s="11" t="s">
        <v>9</v>
      </c>
      <c r="B33" s="10"/>
      <c r="C33" s="10"/>
      <c r="D33" s="10"/>
      <c r="E33" s="39"/>
      <c r="F33" s="51">
        <v>0</v>
      </c>
      <c r="G33" s="53">
        <f>F34</f>
        <v>271544258.14999938</v>
      </c>
      <c r="H33" s="53">
        <f>G34</f>
        <v>98820285.829999208</v>
      </c>
      <c r="I33" s="53">
        <f>H34</f>
        <v>392938358.74999905</v>
      </c>
      <c r="J33" s="53">
        <f>I34</f>
        <v>-339930776.82000136</v>
      </c>
      <c r="K33" s="53">
        <f>J34</f>
        <v>-344817648.22000146</v>
      </c>
      <c r="L33" s="54">
        <f>K34</f>
        <v>-755896497.5700016</v>
      </c>
      <c r="M33" s="53">
        <f>L34</f>
        <v>-604558684.39000154</v>
      </c>
      <c r="N33" s="53">
        <f>M34</f>
        <v>-207308100.72000146</v>
      </c>
      <c r="O33" s="53">
        <f>N34</f>
        <v>-171324119.07000124</v>
      </c>
      <c r="P33" s="53">
        <f>O34</f>
        <v>-8102278.4200012684</v>
      </c>
      <c r="Q33" s="53">
        <f>P34</f>
        <v>335521211.86999869</v>
      </c>
      <c r="R33" s="50"/>
    </row>
    <row r="34" spans="1:18" ht="15.75" x14ac:dyDescent="0.25">
      <c r="A34" s="11" t="s">
        <v>8</v>
      </c>
      <c r="B34" s="10"/>
      <c r="C34" s="10"/>
      <c r="D34" s="10"/>
      <c r="E34" s="10"/>
      <c r="F34" s="51">
        <f>F14-(F31-F17)</f>
        <v>271544258.14999938</v>
      </c>
      <c r="G34" s="51">
        <f>G14-(G31-G17)+G33</f>
        <v>98820285.829999208</v>
      </c>
      <c r="H34" s="51">
        <f>H14-(H31-H17)+H33</f>
        <v>392938358.74999905</v>
      </c>
      <c r="I34" s="51">
        <f>I14-(I31-I17)+I33</f>
        <v>-339930776.82000136</v>
      </c>
      <c r="J34" s="51">
        <f>J14-(J31-J17)+J33</f>
        <v>-344817648.22000146</v>
      </c>
      <c r="K34" s="51">
        <f>K14-(K31-K17)+K33</f>
        <v>-755896497.5700016</v>
      </c>
      <c r="L34" s="52">
        <f>L14-(L31-L17)+L33</f>
        <v>-604558684.39000154</v>
      </c>
      <c r="M34" s="51">
        <f>M14-(M31-M17)+M33</f>
        <v>-207308100.72000146</v>
      </c>
      <c r="N34" s="51">
        <f>N14-(N31-N17)+N33</f>
        <v>-171324119.07000124</v>
      </c>
      <c r="O34" s="51">
        <f>O14-(O31-O17)+O33</f>
        <v>-8102278.4200012684</v>
      </c>
      <c r="P34" s="51">
        <f>P14-(P31-P17)+P33</f>
        <v>335521211.86999869</v>
      </c>
      <c r="Q34" s="51">
        <f>Q14-(Q31-Q17)+Q33</f>
        <v>0</v>
      </c>
      <c r="R34" s="50">
        <f>R18-R31</f>
        <v>0</v>
      </c>
    </row>
    <row r="35" spans="1:18" ht="15.75" x14ac:dyDescent="0.25">
      <c r="A35" s="19"/>
      <c r="B35" s="2"/>
      <c r="C35" s="2"/>
      <c r="D35" s="2"/>
      <c r="E35" s="2"/>
      <c r="F35" s="49"/>
      <c r="G35" s="2"/>
      <c r="H35" s="2"/>
      <c r="I35" s="2"/>
      <c r="J35" s="2"/>
      <c r="K35" s="2"/>
      <c r="L35" s="3"/>
      <c r="M35" s="2"/>
      <c r="N35" s="2"/>
      <c r="O35" s="2"/>
      <c r="P35" s="2"/>
      <c r="Q35" s="2"/>
      <c r="R35" s="48"/>
    </row>
    <row r="36" spans="1:18" ht="15.75" x14ac:dyDescent="0.25">
      <c r="A36" s="47" t="s">
        <v>7</v>
      </c>
      <c r="B36" s="44"/>
      <c r="C36" s="44"/>
      <c r="D36" s="44"/>
      <c r="E36" s="44"/>
      <c r="F36" s="44"/>
      <c r="G36" s="44"/>
      <c r="H36" s="44"/>
      <c r="I36" s="44"/>
      <c r="J36" s="44"/>
      <c r="K36" s="46"/>
      <c r="L36" s="45"/>
      <c r="M36" s="44"/>
      <c r="N36" s="43"/>
      <c r="O36" s="43"/>
      <c r="P36" s="43"/>
      <c r="Q36" s="43"/>
      <c r="R36" s="42"/>
    </row>
    <row r="37" spans="1:18" ht="15.75" x14ac:dyDescent="0.25">
      <c r="A37" s="11" t="s">
        <v>6</v>
      </c>
      <c r="B37" s="10"/>
      <c r="C37" s="10"/>
      <c r="D37" s="10"/>
      <c r="E37" s="10"/>
      <c r="F37" s="10"/>
      <c r="G37" s="10"/>
      <c r="H37" s="40"/>
      <c r="I37" s="10"/>
      <c r="J37" s="10"/>
      <c r="K37" s="39"/>
      <c r="L37" s="41"/>
      <c r="M37" s="10"/>
      <c r="N37" s="40"/>
      <c r="O37" s="39"/>
      <c r="P37" s="39"/>
      <c r="Q37" s="39"/>
      <c r="R37" s="38"/>
    </row>
    <row r="38" spans="1:18" ht="15.75" x14ac:dyDescent="0.25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1"/>
      <c r="M38" s="10"/>
      <c r="N38" s="10"/>
      <c r="O38" s="10"/>
      <c r="P38" s="10"/>
      <c r="Q38" s="10"/>
      <c r="R38" s="38"/>
    </row>
    <row r="39" spans="1:18" ht="15.75" x14ac:dyDescent="0.25">
      <c r="A39" s="12"/>
      <c r="B39" s="37" t="s">
        <v>5</v>
      </c>
      <c r="C39" s="36"/>
      <c r="D39" s="36"/>
      <c r="E39" s="35"/>
      <c r="F39" s="33">
        <f>F22+F23+F27+F26</f>
        <v>887207307.62</v>
      </c>
      <c r="G39" s="33">
        <f>G22+G23+G27+G26</f>
        <v>732661843.62</v>
      </c>
      <c r="H39" s="33">
        <f>H22+H23+H27+H26</f>
        <v>788803616.95000005</v>
      </c>
      <c r="I39" s="33">
        <f>I22+I23+I27+I26</f>
        <v>1174053944.9300001</v>
      </c>
      <c r="J39" s="33">
        <f>J22+J23+J27+J26</f>
        <v>796151730.87</v>
      </c>
      <c r="K39" s="33">
        <f>K22+K23+K27+K26</f>
        <v>866465139.96000004</v>
      </c>
      <c r="L39" s="34">
        <f>L22+L23+L27+L26</f>
        <v>804851383.05999994</v>
      </c>
      <c r="M39" s="33">
        <f>M22+M23+M27+M26</f>
        <v>789698555.64999986</v>
      </c>
      <c r="N39" s="33">
        <f>N22+N23+N27+N26</f>
        <v>817933134.19999993</v>
      </c>
      <c r="O39" s="33">
        <f>O22+O23+O27+O26</f>
        <v>811196744.36000001</v>
      </c>
      <c r="P39" s="33">
        <f>P22+P23+P27+P26</f>
        <v>814799189.6400001</v>
      </c>
      <c r="Q39" s="33">
        <f>Q22+Q23+Q27+Q26</f>
        <v>1200912866.1399999</v>
      </c>
      <c r="R39" s="32">
        <f>R22+R23+R27+R26</f>
        <v>10484735457</v>
      </c>
    </row>
    <row r="40" spans="1:18" ht="16.5" thickBot="1" x14ac:dyDescent="0.3">
      <c r="A40" s="12"/>
      <c r="B40" s="31" t="s">
        <v>4</v>
      </c>
      <c r="C40" s="30"/>
      <c r="D40" s="30"/>
      <c r="E40" s="29"/>
      <c r="F40" s="27">
        <f>F15</f>
        <v>22900323.390000001</v>
      </c>
      <c r="G40" s="27">
        <f>G15</f>
        <v>19210262.510000002</v>
      </c>
      <c r="H40" s="27">
        <f>H15</f>
        <v>22626055.960000001</v>
      </c>
      <c r="I40" s="27">
        <f>I15</f>
        <v>18304536.989999998</v>
      </c>
      <c r="J40" s="27">
        <f>J15</f>
        <v>19678259.460000001</v>
      </c>
      <c r="K40" s="27">
        <f>K15</f>
        <v>15381737.890000001</v>
      </c>
      <c r="L40" s="28">
        <f>L15</f>
        <v>12247169.26</v>
      </c>
      <c r="M40" s="27">
        <f>M15</f>
        <v>20290071.59</v>
      </c>
      <c r="N40" s="27">
        <f>N15</f>
        <v>11853958.189999999</v>
      </c>
      <c r="O40" s="27">
        <f>O15</f>
        <v>12509505.960000001</v>
      </c>
      <c r="P40" s="27">
        <f>P15</f>
        <v>14258516.539999999</v>
      </c>
      <c r="Q40" s="27">
        <f>Q15</f>
        <v>22566750.059999999</v>
      </c>
      <c r="R40" s="26">
        <f>R15</f>
        <v>211827147.80000001</v>
      </c>
    </row>
    <row r="41" spans="1:18" ht="17.25" thickTop="1" thickBot="1" x14ac:dyDescent="0.3">
      <c r="A41" s="12"/>
      <c r="B41" s="10"/>
      <c r="C41" s="10"/>
      <c r="D41" s="10"/>
      <c r="E41" s="9" t="s">
        <v>3</v>
      </c>
      <c r="F41" s="24">
        <f>F39-F40</f>
        <v>864306984.23000002</v>
      </c>
      <c r="G41" s="24">
        <f>G39-G40</f>
        <v>713451581.11000001</v>
      </c>
      <c r="H41" s="24">
        <f>H39-H40</f>
        <v>766177560.99000001</v>
      </c>
      <c r="I41" s="24">
        <f>I39-I40</f>
        <v>1155749407.9400001</v>
      </c>
      <c r="J41" s="24">
        <f>J39-J40</f>
        <v>776473471.40999997</v>
      </c>
      <c r="K41" s="24">
        <f>K39-K40</f>
        <v>851083402.07000005</v>
      </c>
      <c r="L41" s="25">
        <f>L39-L40</f>
        <v>792604213.79999995</v>
      </c>
      <c r="M41" s="24">
        <f>M39-M40</f>
        <v>769408484.05999982</v>
      </c>
      <c r="N41" s="24">
        <f>N39-N40</f>
        <v>806079176.00999987</v>
      </c>
      <c r="O41" s="24">
        <f>O39-O40</f>
        <v>798687238.39999998</v>
      </c>
      <c r="P41" s="24">
        <f>P39-P40</f>
        <v>800540673.10000014</v>
      </c>
      <c r="Q41" s="24">
        <f>Q39-Q40</f>
        <v>1178346116.0799999</v>
      </c>
      <c r="R41" s="23">
        <f>R39-R40</f>
        <v>10272908309.200001</v>
      </c>
    </row>
    <row r="42" spans="1:18" ht="16.5" thickTop="1" x14ac:dyDescent="0.25">
      <c r="A42" s="12"/>
      <c r="B42" s="10"/>
      <c r="C42" s="10"/>
      <c r="D42" s="10"/>
      <c r="E42" s="10"/>
      <c r="F42" s="22"/>
      <c r="G42" s="10"/>
      <c r="H42" s="10"/>
      <c r="I42" s="10"/>
      <c r="J42" s="10"/>
      <c r="K42" s="10"/>
      <c r="L42" s="21"/>
      <c r="M42" s="10"/>
      <c r="N42" s="10"/>
      <c r="O42" s="10"/>
      <c r="P42" s="10"/>
      <c r="Q42" s="10"/>
      <c r="R42" s="20"/>
    </row>
    <row r="43" spans="1:18" ht="15.75" x14ac:dyDescent="0.25">
      <c r="A43" s="1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1"/>
      <c r="M43" s="10"/>
      <c r="N43" s="10"/>
      <c r="O43" s="10"/>
      <c r="P43" s="10"/>
      <c r="Q43" s="10"/>
      <c r="R43" s="20"/>
    </row>
    <row r="44" spans="1:18" ht="15.75" x14ac:dyDescent="0.25">
      <c r="A44" s="19"/>
      <c r="B44" s="2"/>
      <c r="C44" s="2"/>
      <c r="D44" s="2"/>
      <c r="E44" s="2"/>
      <c r="F44" s="18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1"/>
    </row>
    <row r="45" spans="1:18" ht="15.75" x14ac:dyDescent="0.25">
      <c r="A45" s="17" t="s">
        <v>2</v>
      </c>
      <c r="B45" s="16"/>
      <c r="C45" s="16"/>
      <c r="D45" s="16"/>
      <c r="E45" s="15" t="s">
        <v>1</v>
      </c>
      <c r="F45" s="13">
        <f>F41/F14</f>
        <v>0.49193735029910013</v>
      </c>
      <c r="G45" s="13">
        <f>G41/G14</f>
        <v>0.62529398165249139</v>
      </c>
      <c r="H45" s="13">
        <f>H41/H14</f>
        <v>0.46035098841982736</v>
      </c>
      <c r="I45" s="13">
        <f>I41/I14</f>
        <v>1.0206166173979603</v>
      </c>
      <c r="J45" s="13">
        <f>J41/J14</f>
        <v>0.56159926018918005</v>
      </c>
      <c r="K45" s="13">
        <f>K41/K14</f>
        <v>0.80099462547599531</v>
      </c>
      <c r="L45" s="14">
        <f>L41/L14</f>
        <v>0.68635200854235423</v>
      </c>
      <c r="M45" s="13">
        <f>M41/M14</f>
        <v>0.56024655341444074</v>
      </c>
      <c r="N45" s="13">
        <f>N41/N14</f>
        <v>0.76315462774433662</v>
      </c>
      <c r="O45" s="13">
        <f>O41/O14</f>
        <v>0.67992796305034398</v>
      </c>
      <c r="P45" s="13">
        <f>P41/P14</f>
        <v>0.59136416528402647</v>
      </c>
      <c r="Q45" s="13">
        <f>Q41/Q14</f>
        <v>0.80924205214349731</v>
      </c>
      <c r="R45" s="13">
        <f>R41/R14</f>
        <v>0.65396304469941657</v>
      </c>
    </row>
    <row r="46" spans="1:18" ht="15.75" x14ac:dyDescent="0.25">
      <c r="A46" s="12"/>
      <c r="B46" s="10"/>
      <c r="C46" s="10"/>
      <c r="D46" s="10"/>
      <c r="E46" s="9"/>
      <c r="F46" s="7"/>
      <c r="G46" s="7"/>
      <c r="H46" s="7"/>
      <c r="I46" s="7"/>
      <c r="J46" s="7"/>
      <c r="K46" s="7"/>
      <c r="L46" s="8"/>
      <c r="M46" s="7"/>
      <c r="N46" s="7"/>
      <c r="O46" s="7"/>
      <c r="P46" s="7"/>
      <c r="Q46" s="7"/>
      <c r="R46" s="6"/>
    </row>
    <row r="47" spans="1:18" ht="15.75" x14ac:dyDescent="0.25">
      <c r="A47" s="11" t="s">
        <v>0</v>
      </c>
      <c r="B47" s="10"/>
      <c r="C47" s="10"/>
      <c r="D47" s="10"/>
      <c r="E47" s="9"/>
      <c r="F47" s="7"/>
      <c r="G47" s="7"/>
      <c r="H47" s="7"/>
      <c r="I47" s="7"/>
      <c r="J47" s="7"/>
      <c r="K47" s="7"/>
      <c r="L47" s="8"/>
      <c r="M47" s="7"/>
      <c r="N47" s="7"/>
      <c r="O47" s="7"/>
      <c r="P47" s="7"/>
      <c r="Q47" s="7"/>
      <c r="R47" s="6"/>
    </row>
    <row r="48" spans="1:18" ht="15.75" x14ac:dyDescent="0.25">
      <c r="A48" s="5"/>
      <c r="B48" s="4"/>
      <c r="C48" s="4"/>
      <c r="D48" s="4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1"/>
    </row>
  </sheetData>
  <mergeCells count="2">
    <mergeCell ref="B14:E14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2018-10-30T13:58:13Z</dcterms:created>
  <dcterms:modified xsi:type="dcterms:W3CDTF">2018-10-30T13:58:23Z</dcterms:modified>
</cp:coreProperties>
</file>